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D7A1612-2788-4A72-AADB-0E72D94406D4}" xr6:coauthVersionLast="47" xr6:coauthVersionMax="47" xr10:uidLastSave="{00000000-0000-0000-0000-000000000000}"/>
  <workbookProtection workbookAlgorithmName="SHA-512" workbookHashValue="9dvU4rodgDsYzyaVgHAC8OCzq7i7o60lRi0paQhKDxpv3WFD+xkiDHBY9/7c2cgRwhCFVHOt6QaMN0iOPJv/Eg==" workbookSaltValue="RXH9ia1Dlvty/qLG2u11Vw==" workbookSpinCount="100000" lockStructure="1"/>
  <bookViews>
    <workbookView xWindow="-108" yWindow="-108" windowWidth="23256" windowHeight="12576" xr2:uid="{DA5A4DF9-9922-4396-9242-BC204125A9C9}"/>
  </bookViews>
  <sheets>
    <sheet name="Advanced Checklist" sheetId="1" r:id="rId1"/>
    <sheet name="Crib Sheet" sheetId="8" r:id="rId2"/>
    <sheet name="2024-2025" sheetId="12" state="hidden" r:id="rId3"/>
    <sheet name="Crib Sheet Data Lists" sheetId="3" state="hidden" r:id="rId4"/>
    <sheet name="Picklists" sheetId="4" state="hidden" r:id="rId5"/>
  </sheets>
  <definedNames>
    <definedName name="_xlnm._FilterDatabase" localSheetId="2" hidden="1">'2024-2025'!$A$1:$AI$72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O20" i="8"/>
  <c r="O18" i="8"/>
  <c r="X35" i="8"/>
  <c r="T85" i="8"/>
  <c r="T86" i="8"/>
  <c r="T87" i="8"/>
  <c r="T88" i="8"/>
  <c r="T89" i="8"/>
  <c r="T90" i="8"/>
  <c r="T91" i="8"/>
  <c r="T92" i="8"/>
  <c r="T93" i="8"/>
  <c r="T94" i="8"/>
  <c r="T95" i="8"/>
  <c r="T84" i="8"/>
  <c r="AI122" i="12"/>
  <c r="AF122" i="12"/>
  <c r="P122" i="12"/>
  <c r="N122" i="12"/>
  <c r="AI117" i="12"/>
  <c r="AF117" i="12"/>
  <c r="P117" i="12"/>
  <c r="N117" i="12"/>
  <c r="P85" i="12"/>
  <c r="N85" i="12"/>
  <c r="P84" i="12"/>
  <c r="N84" i="12"/>
  <c r="P83" i="12"/>
  <c r="N83" i="12"/>
  <c r="P82" i="12"/>
  <c r="N82" i="12"/>
  <c r="P81" i="12"/>
  <c r="N81" i="12"/>
  <c r="P80" i="12"/>
  <c r="N80" i="12"/>
  <c r="P79" i="12"/>
  <c r="N79" i="12"/>
  <c r="AI78" i="12"/>
  <c r="AF78" i="12"/>
  <c r="P78" i="12"/>
  <c r="N78" i="12"/>
  <c r="P77" i="12"/>
  <c r="N77" i="12"/>
  <c r="P76" i="12"/>
  <c r="N76" i="12"/>
  <c r="P75" i="12"/>
  <c r="N75" i="12"/>
  <c r="AI74" i="12"/>
  <c r="AF74" i="12"/>
  <c r="P74" i="12"/>
  <c r="N74" i="12"/>
  <c r="AI73" i="12"/>
  <c r="AF73" i="12"/>
  <c r="P73" i="12"/>
  <c r="N73" i="12"/>
  <c r="P72" i="12"/>
  <c r="N72" i="12"/>
  <c r="P71" i="12"/>
  <c r="N71" i="12"/>
  <c r="AI70" i="12"/>
  <c r="AF70" i="12"/>
  <c r="P70" i="12"/>
  <c r="N70" i="12"/>
  <c r="P69" i="12"/>
  <c r="N69" i="12"/>
  <c r="P68" i="12"/>
  <c r="N68" i="12"/>
  <c r="AI67" i="12"/>
  <c r="AF67" i="12"/>
  <c r="P67" i="12"/>
  <c r="N67" i="12"/>
  <c r="AI66" i="12"/>
  <c r="AF66" i="12"/>
  <c r="P66" i="12"/>
  <c r="N66" i="12"/>
  <c r="AI65" i="12"/>
  <c r="AF65" i="12"/>
  <c r="P65" i="12"/>
  <c r="N65" i="12"/>
  <c r="AI64" i="12"/>
  <c r="AF64" i="12"/>
  <c r="P64" i="12"/>
  <c r="N64" i="12"/>
  <c r="AI63" i="12"/>
  <c r="AF63" i="12"/>
  <c r="P63" i="12"/>
  <c r="N63" i="12"/>
  <c r="P62" i="12"/>
  <c r="N62" i="12"/>
  <c r="P61" i="12"/>
  <c r="N61" i="12"/>
  <c r="AI60" i="12"/>
  <c r="AF60" i="12"/>
  <c r="P60" i="12"/>
  <c r="N60" i="12"/>
  <c r="AI59" i="12"/>
  <c r="AF59" i="12"/>
  <c r="P59" i="12"/>
  <c r="N59" i="12"/>
  <c r="AI58" i="12"/>
  <c r="AF58" i="12"/>
  <c r="P58" i="12"/>
  <c r="N58" i="12"/>
  <c r="AI57" i="12"/>
  <c r="AF57" i="12"/>
  <c r="P57" i="12"/>
  <c r="N57" i="12"/>
  <c r="AI56" i="12"/>
  <c r="AF56" i="12"/>
  <c r="P56" i="12"/>
  <c r="N56" i="12"/>
  <c r="AI55" i="12"/>
  <c r="AF55" i="12"/>
  <c r="P55" i="12"/>
  <c r="N55" i="12"/>
  <c r="AI54" i="12"/>
  <c r="AF54" i="12"/>
  <c r="P54" i="12"/>
  <c r="N54" i="12"/>
  <c r="AI53" i="12"/>
  <c r="AF53" i="12"/>
  <c r="P53" i="12"/>
  <c r="N53" i="12"/>
  <c r="AI52" i="12"/>
  <c r="AF52" i="12"/>
  <c r="P52" i="12"/>
  <c r="N52" i="12"/>
  <c r="AI51" i="12"/>
  <c r="AF51" i="12"/>
  <c r="P51" i="12"/>
  <c r="N51" i="12"/>
  <c r="AI50" i="12"/>
  <c r="AF50" i="12"/>
  <c r="P50" i="12"/>
  <c r="N50" i="12"/>
  <c r="AI49" i="12"/>
  <c r="AF49" i="12"/>
  <c r="P49" i="12"/>
  <c r="N49" i="12"/>
  <c r="AI48" i="12"/>
  <c r="AF48" i="12"/>
  <c r="P48" i="12"/>
  <c r="N48" i="12"/>
  <c r="AI47" i="12"/>
  <c r="AF47" i="12"/>
  <c r="P47" i="12"/>
  <c r="N47" i="12"/>
  <c r="AI46" i="12"/>
  <c r="AF46" i="12"/>
  <c r="P46" i="12"/>
  <c r="N46" i="12"/>
  <c r="AI45" i="12"/>
  <c r="AF45" i="12"/>
  <c r="P45" i="12"/>
  <c r="N45" i="12"/>
  <c r="AI44" i="12"/>
  <c r="AF44" i="12"/>
  <c r="P44" i="12"/>
  <c r="N44" i="12"/>
  <c r="AI43" i="12"/>
  <c r="AF43" i="12"/>
  <c r="P43" i="12"/>
  <c r="N43" i="12"/>
  <c r="AI42" i="12"/>
  <c r="AF42" i="12"/>
  <c r="P42" i="12"/>
  <c r="N42" i="12"/>
  <c r="AI41" i="12"/>
  <c r="AF41" i="12"/>
  <c r="P41" i="12"/>
  <c r="N41" i="12"/>
  <c r="AI40" i="12"/>
  <c r="AF40" i="12"/>
  <c r="P40" i="12"/>
  <c r="N40" i="12"/>
  <c r="AI39" i="12"/>
  <c r="AF39" i="12"/>
  <c r="P39" i="12"/>
  <c r="N39" i="12"/>
  <c r="AI38" i="12"/>
  <c r="AF38" i="12"/>
  <c r="P38" i="12"/>
  <c r="N38" i="12"/>
  <c r="AI37" i="12"/>
  <c r="AF37" i="12"/>
  <c r="P37" i="12"/>
  <c r="N37" i="12"/>
  <c r="AI36" i="12"/>
  <c r="AF36" i="12"/>
  <c r="P36" i="12"/>
  <c r="N36" i="12"/>
  <c r="AI35" i="12"/>
  <c r="AF35" i="12"/>
  <c r="P35" i="12"/>
  <c r="N35" i="12"/>
  <c r="AI34" i="12"/>
  <c r="AF34" i="12"/>
  <c r="P34" i="12"/>
  <c r="N34" i="12"/>
  <c r="AI33" i="12"/>
  <c r="AF33" i="12"/>
  <c r="P33" i="12"/>
  <c r="N33" i="12"/>
  <c r="AI32" i="12"/>
  <c r="AF32" i="12"/>
  <c r="P32" i="12"/>
  <c r="N32" i="12"/>
  <c r="AI31" i="12"/>
  <c r="AF31" i="12"/>
  <c r="P31" i="12"/>
  <c r="N31" i="12"/>
  <c r="AI30" i="12"/>
  <c r="AF30" i="12"/>
  <c r="P30" i="12"/>
  <c r="N30" i="12"/>
  <c r="AI29" i="12"/>
  <c r="AF29" i="12"/>
  <c r="P29" i="12"/>
  <c r="N29" i="12"/>
  <c r="AI28" i="12"/>
  <c r="AF28" i="12"/>
  <c r="P28" i="12"/>
  <c r="N28" i="12"/>
  <c r="AI27" i="12"/>
  <c r="AF27" i="12"/>
  <c r="P27" i="12"/>
  <c r="N27" i="12"/>
  <c r="AI26" i="12"/>
  <c r="AF26" i="12"/>
  <c r="P26" i="12"/>
  <c r="N26" i="12"/>
  <c r="AI25" i="12"/>
  <c r="AF25" i="12"/>
  <c r="P25" i="12"/>
  <c r="N25" i="12"/>
  <c r="AI24" i="12"/>
  <c r="AF24" i="12"/>
  <c r="P24" i="12"/>
  <c r="N24" i="12"/>
  <c r="AI23" i="12"/>
  <c r="AF23" i="12"/>
  <c r="P23" i="12"/>
  <c r="N23" i="12"/>
  <c r="AI22" i="12"/>
  <c r="AF22" i="12"/>
  <c r="P22" i="12"/>
  <c r="N22" i="12"/>
  <c r="AI21" i="12"/>
  <c r="AF21" i="12"/>
  <c r="P21" i="12"/>
  <c r="N21" i="12"/>
  <c r="AI20" i="12"/>
  <c r="AF20" i="12"/>
  <c r="P20" i="12"/>
  <c r="N20" i="12"/>
  <c r="AI19" i="12"/>
  <c r="AF19" i="12"/>
  <c r="P19" i="12"/>
  <c r="N19" i="12"/>
  <c r="AI18" i="12"/>
  <c r="AF18" i="12"/>
  <c r="P18" i="12"/>
  <c r="N18" i="12"/>
  <c r="AI17" i="12"/>
  <c r="AF17" i="12"/>
  <c r="P17" i="12"/>
  <c r="N17" i="12"/>
  <c r="AF16" i="12"/>
  <c r="P16" i="12"/>
  <c r="N16" i="12"/>
  <c r="AI15" i="12"/>
  <c r="AF15" i="12"/>
  <c r="P15" i="12"/>
  <c r="N15" i="12"/>
  <c r="AI14" i="12"/>
  <c r="AF14" i="12"/>
  <c r="P14" i="12"/>
  <c r="N14" i="12"/>
  <c r="AI13" i="12"/>
  <c r="AF13" i="12"/>
  <c r="P13" i="12"/>
  <c r="N13" i="12"/>
  <c r="AI12" i="12"/>
  <c r="AF12" i="12"/>
  <c r="P12" i="12"/>
  <c r="N12" i="12"/>
  <c r="AI11" i="12"/>
  <c r="AG11" i="12"/>
  <c r="AF11" i="12"/>
  <c r="P11" i="12"/>
  <c r="N11" i="12"/>
  <c r="AI10" i="12"/>
  <c r="AF10" i="12"/>
  <c r="P10" i="12"/>
  <c r="N10" i="12"/>
  <c r="AI9" i="12"/>
  <c r="AF9" i="12"/>
  <c r="P9" i="12"/>
  <c r="N9" i="12"/>
  <c r="AI8" i="12"/>
  <c r="AF8" i="12"/>
  <c r="P8" i="12"/>
  <c r="N8" i="12"/>
  <c r="AI7" i="12"/>
  <c r="AF7" i="12"/>
  <c r="P7" i="12"/>
  <c r="N7" i="12"/>
  <c r="AI6" i="12"/>
  <c r="AF6" i="12"/>
  <c r="P6" i="12"/>
  <c r="N6" i="12"/>
  <c r="AI5" i="12"/>
  <c r="AF5" i="12"/>
  <c r="P5" i="12"/>
  <c r="N5" i="12"/>
  <c r="AI4" i="12"/>
  <c r="AF4" i="12"/>
  <c r="P4" i="12"/>
  <c r="N4" i="12"/>
  <c r="AI3" i="12"/>
  <c r="AF3" i="12"/>
  <c r="P3" i="12"/>
  <c r="N3" i="12"/>
  <c r="AH2" i="12"/>
  <c r="AG2" i="12"/>
  <c r="AI2" i="12" s="1"/>
  <c r="AF2" i="12"/>
  <c r="AE2" i="12"/>
  <c r="AD2" i="12"/>
  <c r="AC2" i="12"/>
  <c r="AB2" i="12"/>
  <c r="AA2" i="12"/>
  <c r="Z2" i="12"/>
  <c r="Y2" i="12"/>
  <c r="X2" i="12"/>
  <c r="W2" i="12"/>
  <c r="V2" i="12"/>
  <c r="U2" i="12"/>
  <c r="T2" i="12"/>
  <c r="S2" i="12"/>
  <c r="R2" i="12"/>
  <c r="Q2" i="12"/>
  <c r="P2" i="12"/>
  <c r="O2" i="12"/>
  <c r="N2" i="12"/>
  <c r="M2" i="12"/>
  <c r="H2" i="12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08" i="8"/>
  <c r="K108" i="8"/>
  <c r="J119" i="8"/>
  <c r="J120" i="8"/>
  <c r="J121" i="8"/>
  <c r="J122" i="8"/>
  <c r="J123" i="8"/>
  <c r="J124" i="8"/>
  <c r="J109" i="8"/>
  <c r="J110" i="8"/>
  <c r="J111" i="8"/>
  <c r="J112" i="8"/>
  <c r="J113" i="8"/>
  <c r="J114" i="8"/>
  <c r="J115" i="8"/>
  <c r="J116" i="8"/>
  <c r="J117" i="8"/>
  <c r="J118" i="8"/>
  <c r="J108" i="8"/>
  <c r="H119" i="8"/>
  <c r="N119" i="8" s="1"/>
  <c r="H120" i="8"/>
  <c r="N120" i="8" s="1"/>
  <c r="H121" i="8"/>
  <c r="N121" i="8" s="1"/>
  <c r="H122" i="8"/>
  <c r="N122" i="8" s="1"/>
  <c r="H123" i="8"/>
  <c r="N123" i="8" s="1"/>
  <c r="H124" i="8"/>
  <c r="N124" i="8" s="1"/>
  <c r="H109" i="8"/>
  <c r="N109" i="8" s="1"/>
  <c r="H110" i="8"/>
  <c r="N110" i="8" s="1"/>
  <c r="H111" i="8"/>
  <c r="N111" i="8" s="1"/>
  <c r="H112" i="8"/>
  <c r="N112" i="8" s="1"/>
  <c r="H113" i="8"/>
  <c r="N113" i="8" s="1"/>
  <c r="H114" i="8"/>
  <c r="N114" i="8" s="1"/>
  <c r="H115" i="8"/>
  <c r="N115" i="8" s="1"/>
  <c r="H116" i="8"/>
  <c r="N116" i="8" s="1"/>
  <c r="H117" i="8"/>
  <c r="N117" i="8" s="1"/>
  <c r="H118" i="8"/>
  <c r="N118" i="8" s="1"/>
  <c r="H108" i="8"/>
  <c r="N108" i="8" s="1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X101" i="8"/>
  <c r="Z101" i="8"/>
  <c r="X102" i="8"/>
  <c r="Z102" i="8"/>
  <c r="X103" i="8"/>
  <c r="Z103" i="8"/>
  <c r="X104" i="8"/>
  <c r="Z104" i="8"/>
  <c r="X105" i="8"/>
  <c r="Z105" i="8"/>
  <c r="X106" i="8"/>
  <c r="Z106" i="8"/>
  <c r="T78" i="8"/>
  <c r="T68" i="8"/>
  <c r="T69" i="8"/>
  <c r="T70" i="8"/>
  <c r="T71" i="8"/>
  <c r="T72" i="8"/>
  <c r="T73" i="8"/>
  <c r="T74" i="8"/>
  <c r="T75" i="8"/>
  <c r="T76" i="8"/>
  <c r="T77" i="8"/>
  <c r="T65" i="8"/>
  <c r="T66" i="8"/>
  <c r="T67" i="8"/>
  <c r="H63" i="1"/>
  <c r="H5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O24" i="8"/>
  <c r="O22" i="8"/>
  <c r="B15" i="1"/>
  <c r="B12" i="1"/>
  <c r="B10" i="1"/>
  <c r="B11" i="1"/>
  <c r="B9" i="1"/>
  <c r="B8" i="1"/>
  <c r="B21" i="1"/>
  <c r="X14" i="8"/>
  <c r="X16" i="8"/>
  <c r="T57" i="8"/>
  <c r="T58" i="8"/>
  <c r="T59" i="8"/>
  <c r="T60" i="8"/>
  <c r="T61" i="8"/>
  <c r="T62" i="8"/>
  <c r="T63" i="8"/>
  <c r="T64" i="8"/>
  <c r="T56" i="8"/>
  <c r="T54" i="8"/>
  <c r="T55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X107" i="8"/>
  <c r="X108" i="8"/>
  <c r="X109" i="8"/>
  <c r="X110" i="8"/>
  <c r="X111" i="8"/>
  <c r="X112" i="8"/>
  <c r="X113" i="8"/>
  <c r="X114" i="8"/>
  <c r="X115" i="8"/>
  <c r="X116" i="8"/>
  <c r="X117" i="8"/>
  <c r="X118" i="8"/>
  <c r="X119" i="8"/>
  <c r="X120" i="8"/>
  <c r="X121" i="8"/>
  <c r="X122" i="8"/>
  <c r="X123" i="8"/>
  <c r="X124" i="8"/>
  <c r="X125" i="8"/>
  <c r="X126" i="8"/>
  <c r="X127" i="8"/>
  <c r="X128" i="8"/>
  <c r="X129" i="8"/>
  <c r="X130" i="8"/>
  <c r="X131" i="8"/>
  <c r="X132" i="8"/>
  <c r="X133" i="8"/>
  <c r="X134" i="8"/>
  <c r="X135" i="8"/>
  <c r="X136" i="8"/>
  <c r="X137" i="8"/>
  <c r="X31" i="8"/>
  <c r="X20" i="8"/>
  <c r="X18" i="8"/>
  <c r="X12" i="8"/>
  <c r="O16" i="8"/>
  <c r="O14" i="8"/>
  <c r="O12" i="8"/>
  <c r="D24" i="8"/>
  <c r="D22" i="8"/>
  <c r="X33" i="8"/>
  <c r="O28" i="8"/>
  <c r="D26" i="8"/>
  <c r="D18" i="8"/>
  <c r="AE49" i="8"/>
  <c r="AE47" i="8"/>
  <c r="AD47" i="8"/>
  <c r="AD49" i="8"/>
  <c r="AC47" i="8"/>
  <c r="AA47" i="8"/>
  <c r="AC49" i="8"/>
  <c r="AA49" i="8"/>
  <c r="AE51" i="8"/>
  <c r="AD51" i="8"/>
  <c r="AC51" i="8"/>
  <c r="AA51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K48" i="8"/>
  <c r="L48" i="8"/>
  <c r="K49" i="8"/>
  <c r="L49" i="8"/>
  <c r="K50" i="8"/>
  <c r="L50" i="8"/>
  <c r="K51" i="8"/>
  <c r="L51" i="8"/>
  <c r="K52" i="8"/>
  <c r="L52" i="8"/>
  <c r="K53" i="8"/>
  <c r="L53" i="8"/>
  <c r="K54" i="8"/>
  <c r="L54" i="8"/>
  <c r="K55" i="8"/>
  <c r="O55" i="8" s="1"/>
  <c r="L55" i="8"/>
  <c r="K56" i="8"/>
  <c r="L56" i="8"/>
  <c r="K57" i="8"/>
  <c r="L57" i="8"/>
  <c r="K58" i="8"/>
  <c r="L58" i="8"/>
  <c r="K59" i="8"/>
  <c r="L59" i="8"/>
  <c r="K60" i="8"/>
  <c r="L60" i="8"/>
  <c r="K61" i="8"/>
  <c r="L61" i="8"/>
  <c r="K62" i="8"/>
  <c r="L62" i="8"/>
  <c r="K63" i="8"/>
  <c r="O63" i="8" s="1"/>
  <c r="L63" i="8"/>
  <c r="K64" i="8"/>
  <c r="L64" i="8"/>
  <c r="K65" i="8"/>
  <c r="L65" i="8"/>
  <c r="K66" i="8"/>
  <c r="L66" i="8"/>
  <c r="K67" i="8"/>
  <c r="L67" i="8"/>
  <c r="K68" i="8"/>
  <c r="L68" i="8"/>
  <c r="K69" i="8"/>
  <c r="L69" i="8"/>
  <c r="K70" i="8"/>
  <c r="L70" i="8"/>
  <c r="K71" i="8"/>
  <c r="L71" i="8"/>
  <c r="K72" i="8"/>
  <c r="L72" i="8"/>
  <c r="K73" i="8"/>
  <c r="L73" i="8"/>
  <c r="K74" i="8"/>
  <c r="L74" i="8"/>
  <c r="K75" i="8"/>
  <c r="L75" i="8"/>
  <c r="K76" i="8"/>
  <c r="L76" i="8"/>
  <c r="K77" i="8"/>
  <c r="L77" i="8"/>
  <c r="K78" i="8"/>
  <c r="L78" i="8"/>
  <c r="K79" i="8"/>
  <c r="L79" i="8"/>
  <c r="K80" i="8"/>
  <c r="L80" i="8"/>
  <c r="K81" i="8"/>
  <c r="L81" i="8"/>
  <c r="K82" i="8"/>
  <c r="L82" i="8"/>
  <c r="K83" i="8"/>
  <c r="L83" i="8"/>
  <c r="K84" i="8"/>
  <c r="L84" i="8"/>
  <c r="K85" i="8"/>
  <c r="L85" i="8"/>
  <c r="K86" i="8"/>
  <c r="L86" i="8"/>
  <c r="K87" i="8"/>
  <c r="L87" i="8"/>
  <c r="K88" i="8"/>
  <c r="L88" i="8"/>
  <c r="K89" i="8"/>
  <c r="L89" i="8"/>
  <c r="K90" i="8"/>
  <c r="L90" i="8"/>
  <c r="K91" i="8"/>
  <c r="L91" i="8"/>
  <c r="K92" i="8"/>
  <c r="L92" i="8"/>
  <c r="K93" i="8"/>
  <c r="L93" i="8"/>
  <c r="K94" i="8"/>
  <c r="L94" i="8"/>
  <c r="K95" i="8"/>
  <c r="L95" i="8"/>
  <c r="K96" i="8"/>
  <c r="L96" i="8"/>
  <c r="K97" i="8"/>
  <c r="L97" i="8"/>
  <c r="K98" i="8"/>
  <c r="L98" i="8"/>
  <c r="K99" i="8"/>
  <c r="L99" i="8"/>
  <c r="K100" i="8"/>
  <c r="L100" i="8"/>
  <c r="K101" i="8"/>
  <c r="L101" i="8"/>
  <c r="K102" i="8"/>
  <c r="L102" i="8"/>
  <c r="K103" i="8"/>
  <c r="L103" i="8"/>
  <c r="K104" i="8"/>
  <c r="L104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H48" i="8"/>
  <c r="N48" i="8" s="1"/>
  <c r="H49" i="8"/>
  <c r="N49" i="8" s="1"/>
  <c r="H50" i="8"/>
  <c r="N50" i="8" s="1"/>
  <c r="H51" i="8"/>
  <c r="N51" i="8" s="1"/>
  <c r="H52" i="8"/>
  <c r="N52" i="8" s="1"/>
  <c r="H53" i="8"/>
  <c r="N53" i="8" s="1"/>
  <c r="H54" i="8"/>
  <c r="N54" i="8" s="1"/>
  <c r="H55" i="8"/>
  <c r="N55" i="8" s="1"/>
  <c r="H56" i="8"/>
  <c r="N56" i="8" s="1"/>
  <c r="H57" i="8"/>
  <c r="N57" i="8" s="1"/>
  <c r="H58" i="8"/>
  <c r="N58" i="8" s="1"/>
  <c r="H59" i="8"/>
  <c r="N59" i="8" s="1"/>
  <c r="H60" i="8"/>
  <c r="N60" i="8" s="1"/>
  <c r="H61" i="8"/>
  <c r="N61" i="8" s="1"/>
  <c r="H62" i="8"/>
  <c r="N62" i="8" s="1"/>
  <c r="H63" i="8"/>
  <c r="N63" i="8" s="1"/>
  <c r="H64" i="8"/>
  <c r="N64" i="8" s="1"/>
  <c r="H65" i="8"/>
  <c r="N65" i="8" s="1"/>
  <c r="H66" i="8"/>
  <c r="N66" i="8" s="1"/>
  <c r="H67" i="8"/>
  <c r="N67" i="8" s="1"/>
  <c r="H68" i="8"/>
  <c r="N68" i="8" s="1"/>
  <c r="H69" i="8"/>
  <c r="N69" i="8" s="1"/>
  <c r="H70" i="8"/>
  <c r="N70" i="8" s="1"/>
  <c r="H71" i="8"/>
  <c r="N71" i="8" s="1"/>
  <c r="H72" i="8"/>
  <c r="N72" i="8" s="1"/>
  <c r="H73" i="8"/>
  <c r="N73" i="8" s="1"/>
  <c r="H74" i="8"/>
  <c r="N74" i="8" s="1"/>
  <c r="H75" i="8"/>
  <c r="N75" i="8" s="1"/>
  <c r="H76" i="8"/>
  <c r="N76" i="8" s="1"/>
  <c r="H77" i="8"/>
  <c r="N77" i="8" s="1"/>
  <c r="H78" i="8"/>
  <c r="N78" i="8" s="1"/>
  <c r="H79" i="8"/>
  <c r="N79" i="8" s="1"/>
  <c r="H80" i="8"/>
  <c r="N80" i="8" s="1"/>
  <c r="H81" i="8"/>
  <c r="N81" i="8" s="1"/>
  <c r="H82" i="8"/>
  <c r="N82" i="8" s="1"/>
  <c r="H83" i="8"/>
  <c r="N83" i="8" s="1"/>
  <c r="H84" i="8"/>
  <c r="N84" i="8" s="1"/>
  <c r="H85" i="8"/>
  <c r="N85" i="8" s="1"/>
  <c r="H86" i="8"/>
  <c r="N86" i="8" s="1"/>
  <c r="H87" i="8"/>
  <c r="N87" i="8" s="1"/>
  <c r="H88" i="8"/>
  <c r="N88" i="8" s="1"/>
  <c r="H89" i="8"/>
  <c r="N89" i="8" s="1"/>
  <c r="H90" i="8"/>
  <c r="N90" i="8" s="1"/>
  <c r="H91" i="8"/>
  <c r="N91" i="8" s="1"/>
  <c r="H92" i="8"/>
  <c r="N92" i="8" s="1"/>
  <c r="H93" i="8"/>
  <c r="N93" i="8" s="1"/>
  <c r="H94" i="8"/>
  <c r="N94" i="8" s="1"/>
  <c r="H95" i="8"/>
  <c r="N95" i="8" s="1"/>
  <c r="H96" i="8"/>
  <c r="N96" i="8" s="1"/>
  <c r="H97" i="8"/>
  <c r="N97" i="8" s="1"/>
  <c r="H98" i="8"/>
  <c r="N98" i="8" s="1"/>
  <c r="H99" i="8"/>
  <c r="N99" i="8" s="1"/>
  <c r="H100" i="8"/>
  <c r="N100" i="8" s="1"/>
  <c r="H101" i="8"/>
  <c r="N101" i="8" s="1"/>
  <c r="H102" i="8"/>
  <c r="N102" i="8" s="1"/>
  <c r="H103" i="8"/>
  <c r="N103" i="8" s="1"/>
  <c r="H104" i="8"/>
  <c r="N104" i="8" s="1"/>
  <c r="M47" i="8"/>
  <c r="K47" i="8"/>
  <c r="J47" i="8"/>
  <c r="H47" i="8"/>
  <c r="T48" i="8"/>
  <c r="T49" i="8"/>
  <c r="T50" i="8"/>
  <c r="T51" i="8"/>
  <c r="T52" i="8"/>
  <c r="T53" i="8"/>
  <c r="T47" i="8"/>
  <c r="D16" i="8"/>
  <c r="H168" i="1"/>
  <c r="O120" i="8" l="1"/>
  <c r="O112" i="8"/>
  <c r="O123" i="8"/>
  <c r="O115" i="8"/>
  <c r="O119" i="8"/>
  <c r="O116" i="8"/>
  <c r="O124" i="8"/>
  <c r="O121" i="8"/>
  <c r="O113" i="8"/>
  <c r="O111" i="8"/>
  <c r="O118" i="8"/>
  <c r="O110" i="8"/>
  <c r="O117" i="8"/>
  <c r="O109" i="8"/>
  <c r="O122" i="8"/>
  <c r="O114" i="8"/>
  <c r="O108" i="8"/>
  <c r="O103" i="8"/>
  <c r="O94" i="8"/>
  <c r="O86" i="8"/>
  <c r="O70" i="8"/>
  <c r="O62" i="8"/>
  <c r="O54" i="8"/>
  <c r="O96" i="8"/>
  <c r="O80" i="8"/>
  <c r="O49" i="8"/>
  <c r="AF51" i="8"/>
  <c r="O101" i="8"/>
  <c r="O93" i="8"/>
  <c r="O77" i="8"/>
  <c r="O61" i="8"/>
  <c r="O100" i="8"/>
  <c r="O92" i="8"/>
  <c r="O76" i="8"/>
  <c r="O68" i="8"/>
  <c r="O60" i="8"/>
  <c r="O99" i="8"/>
  <c r="O51" i="8"/>
  <c r="O82" i="8"/>
  <c r="O74" i="8"/>
  <c r="O66" i="8"/>
  <c r="O95" i="8"/>
  <c r="O87" i="8"/>
  <c r="O83" i="8"/>
  <c r="O79" i="8"/>
  <c r="O75" i="8"/>
  <c r="O71" i="8"/>
  <c r="O67" i="8"/>
  <c r="O102" i="8"/>
  <c r="O98" i="8"/>
  <c r="O50" i="8"/>
  <c r="O89" i="8"/>
  <c r="O81" i="8"/>
  <c r="O73" i="8"/>
  <c r="O84" i="8"/>
  <c r="AF47" i="8"/>
  <c r="AF49" i="8"/>
  <c r="O64" i="8"/>
  <c r="O48" i="8"/>
  <c r="O91" i="8"/>
  <c r="O59" i="8"/>
  <c r="O47" i="8"/>
  <c r="O90" i="8"/>
  <c r="O78" i="8"/>
  <c r="O58" i="8"/>
  <c r="O97" i="8"/>
  <c r="O85" i="8"/>
  <c r="O69" i="8"/>
  <c r="O65" i="8"/>
  <c r="O57" i="8"/>
  <c r="O53" i="8"/>
  <c r="O104" i="8"/>
  <c r="O88" i="8"/>
  <c r="O72" i="8"/>
  <c r="O56" i="8"/>
  <c r="O52" i="8"/>
  <c r="L47" i="8"/>
  <c r="N47" i="8" l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D20" i="8"/>
  <c r="D51" i="1"/>
  <c r="B51" i="1"/>
  <c r="A50" i="1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" i="3"/>
  <c r="B24" i="1"/>
  <c r="N17" i="3"/>
  <c r="N18" i="3"/>
  <c r="D12" i="8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9" i="3"/>
  <c r="N20" i="3"/>
  <c r="N21" i="3"/>
  <c r="N22" i="3"/>
  <c r="N23" i="3"/>
  <c r="N24" i="3"/>
  <c r="N25" i="3"/>
  <c r="N26" i="3"/>
  <c r="N27" i="3"/>
  <c r="N2" i="3"/>
  <c r="D14" i="8"/>
  <c r="B1" i="8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<sst xmlns="http://schemas.openxmlformats.org/spreadsheetml/2006/main" count="3322" uniqueCount="1466">
  <si>
    <t>Show/Artist Name</t>
  </si>
  <si>
    <t>Event 34</t>
  </si>
  <si>
    <t>Genre</t>
  </si>
  <si>
    <t>Venue</t>
  </si>
  <si>
    <t>Show Start Date</t>
  </si>
  <si>
    <t>Show End Date</t>
  </si>
  <si>
    <t>Number of Events</t>
  </si>
  <si>
    <t>TICKETS</t>
  </si>
  <si>
    <t>PHOTOS / SPECIAL EFFECTS</t>
  </si>
  <si>
    <t>MERCH</t>
  </si>
  <si>
    <t>M+G/VIP INFO</t>
  </si>
  <si>
    <t>Ticket Count</t>
  </si>
  <si>
    <t>Photography/ Signage</t>
  </si>
  <si>
    <t>Split</t>
  </si>
  <si>
    <t>VIP Contact</t>
  </si>
  <si>
    <t>Boxes Sold</t>
  </si>
  <si>
    <t>Advance Contact</t>
  </si>
  <si>
    <t>Seating Notes</t>
  </si>
  <si>
    <t>Patron Photo Policy</t>
  </si>
  <si>
    <t>Location</t>
  </si>
  <si>
    <t>VIP Doors #1</t>
  </si>
  <si>
    <t>ADA Requests</t>
  </si>
  <si>
    <t># of Tables</t>
  </si>
  <si>
    <t>Pro Photo Policy</t>
  </si>
  <si>
    <t>Platform</t>
  </si>
  <si>
    <t>VIP Doors #2</t>
  </si>
  <si>
    <t>City</t>
  </si>
  <si>
    <t>Atlanta, GA</t>
  </si>
  <si>
    <t>Approved Photographer(s)</t>
  </si>
  <si>
    <t>Cash Bank</t>
  </si>
  <si>
    <t>Theatre</t>
  </si>
  <si>
    <t>How Much?</t>
  </si>
  <si>
    <t>VIP Doors #3</t>
  </si>
  <si>
    <t>Theatre Address</t>
  </si>
  <si>
    <t>123 Main St, 
Atlanta, GA 30339</t>
  </si>
  <si>
    <t>Special Effects Used</t>
  </si>
  <si>
    <t>Call Time</t>
  </si>
  <si>
    <t>Contact(s)</t>
  </si>
  <si>
    <t>Person 1 | 123.425.6530</t>
  </si>
  <si>
    <t>Additional Signage needed</t>
  </si>
  <si>
    <t>Sellers</t>
  </si>
  <si>
    <t>VIP Doors #4</t>
  </si>
  <si>
    <t>Email(s)</t>
  </si>
  <si>
    <t>Sellers #1</t>
  </si>
  <si>
    <t>Web Site</t>
  </si>
  <si>
    <t>https://excelerateclasses.com</t>
  </si>
  <si>
    <t>Sellers #2</t>
  </si>
  <si>
    <t>VIP Doors #5</t>
  </si>
  <si>
    <t>Sellers #3</t>
  </si>
  <si>
    <t>HOUSE CONTACTS</t>
  </si>
  <si>
    <t>SUPPORT</t>
  </si>
  <si>
    <t>Sellers #4</t>
  </si>
  <si>
    <t>VIP Notes</t>
  </si>
  <si>
    <t>Position</t>
  </si>
  <si>
    <t>Person</t>
  </si>
  <si>
    <t>Support Info</t>
  </si>
  <si>
    <t>Sellers #5</t>
  </si>
  <si>
    <t>Support Name</t>
  </si>
  <si>
    <t>Rate</t>
  </si>
  <si>
    <t>Support TM</t>
  </si>
  <si>
    <t>Support PM</t>
  </si>
  <si>
    <t>Support Parking</t>
  </si>
  <si>
    <t>Support Arrival Time</t>
  </si>
  <si>
    <t>Support Catering Number (Lunch)</t>
  </si>
  <si>
    <t>Support Catering Number (Dinner)</t>
  </si>
  <si>
    <t>Schedule Item</t>
  </si>
  <si>
    <t>Local</t>
  </si>
  <si>
    <t>Tour</t>
  </si>
  <si>
    <t>Start Date</t>
  </si>
  <si>
    <t>End Date</t>
  </si>
  <si>
    <t>Start</t>
  </si>
  <si>
    <t>Finish</t>
  </si>
  <si>
    <t>Duration</t>
  </si>
  <si>
    <t>Breakfast</t>
  </si>
  <si>
    <t>03:00 PM</t>
  </si>
  <si>
    <t>04:00 PM</t>
  </si>
  <si>
    <t>Lunch</t>
  </si>
  <si>
    <t>02:04 PM</t>
  </si>
  <si>
    <t>BACKSTAGE GUESTS</t>
  </si>
  <si>
    <t>02:00 AM</t>
  </si>
  <si>
    <t>06:00 AM</t>
  </si>
  <si>
    <t>Act 1 - 1st Late Seating Cue</t>
  </si>
  <si>
    <t>02:15 AM</t>
  </si>
  <si>
    <t>03:15 AM</t>
  </si>
  <si>
    <t>LATE SEATING HOLDS</t>
  </si>
  <si>
    <t>01:30 AM</t>
  </si>
  <si>
    <t>05:45 AM</t>
  </si>
  <si>
    <t>Headliner Set (120min)</t>
  </si>
  <si>
    <t>03:00 AM</t>
  </si>
  <si>
    <t>04:45 AM</t>
  </si>
  <si>
    <t>PRESHOW &amp; SHOW START TIME</t>
  </si>
  <si>
    <t>04:30 AM</t>
  </si>
  <si>
    <t>05:00 AM</t>
  </si>
  <si>
    <t>Dinner</t>
  </si>
  <si>
    <t>05:00 PM</t>
  </si>
  <si>
    <t>TOUR CONTACTS (Internal)</t>
  </si>
  <si>
    <t>TOUR CONTACTS (External)</t>
  </si>
  <si>
    <t>Tour Role</t>
  </si>
  <si>
    <t>Name</t>
  </si>
  <si>
    <t>Email</t>
  </si>
  <si>
    <t>Number</t>
  </si>
  <si>
    <t>SECURITY CALL</t>
  </si>
  <si>
    <t>CALL/CUT</t>
  </si>
  <si>
    <t>SECURITY ROLE</t>
  </si>
  <si>
    <t>QTY</t>
  </si>
  <si>
    <t>START</t>
  </si>
  <si>
    <t>FINISH</t>
  </si>
  <si>
    <t>DURATION</t>
  </si>
  <si>
    <t>Call #1</t>
  </si>
  <si>
    <t>Box (Left) </t>
  </si>
  <si>
    <t>01:00 AM</t>
  </si>
  <si>
    <t>Call #5</t>
  </si>
  <si>
    <t>07:30 AM</t>
  </si>
  <si>
    <t>11:15 AM</t>
  </si>
  <si>
    <t>10:30 AM</t>
  </si>
  <si>
    <t>12:06 PM</t>
  </si>
  <si>
    <t>Cut #18</t>
  </si>
  <si>
    <t>01:39 PM</t>
  </si>
  <si>
    <t>EVENT INFO</t>
  </si>
  <si>
    <t>Date(s)</t>
  </si>
  <si>
    <t>Box Office Manager</t>
  </si>
  <si>
    <t>Box Manager / Guest List</t>
  </si>
  <si>
    <t>Artist/Show</t>
  </si>
  <si>
    <t>Box Office Staff</t>
  </si>
  <si>
    <t xml:space="preserve">Support </t>
  </si>
  <si>
    <t>Runner #1</t>
  </si>
  <si>
    <t>Runner #2</t>
  </si>
  <si>
    <t>Additional Signage Needed</t>
  </si>
  <si>
    <t>Event Manager</t>
  </si>
  <si>
    <t>Runner #3</t>
  </si>
  <si>
    <t>Artist Comps</t>
  </si>
  <si>
    <t>Tech Director</t>
  </si>
  <si>
    <t>Runner #4</t>
  </si>
  <si>
    <t>Support Comps</t>
  </si>
  <si>
    <t>Settlement/Guest List</t>
  </si>
  <si>
    <t>Friends Host</t>
  </si>
  <si>
    <t>Bar Notes</t>
  </si>
  <si>
    <t>TYPE HERE</t>
  </si>
  <si>
    <t>Paramedic</t>
  </si>
  <si>
    <t>Uniformed Staff #1</t>
  </si>
  <si>
    <t>Event Notes</t>
  </si>
  <si>
    <t>Uniformed Staff #2</t>
  </si>
  <si>
    <t>Merch Notes</t>
  </si>
  <si>
    <t>SCHEDULE</t>
  </si>
  <si>
    <t>TOUR CONTACTS</t>
  </si>
  <si>
    <t>CATERING INFO</t>
  </si>
  <si>
    <t>SCHEDULE ITEMS</t>
  </si>
  <si>
    <t>END</t>
  </si>
  <si>
    <t>LOCAL</t>
  </si>
  <si>
    <t>TOUR</t>
  </si>
  <si>
    <t>TOTAL LABOR</t>
  </si>
  <si>
    <t>Act 1</t>
  </si>
  <si>
    <t>-</t>
  </si>
  <si>
    <t>Act 2</t>
  </si>
  <si>
    <t>Audio + Wardrobe Call</t>
  </si>
  <si>
    <t>Audio</t>
  </si>
  <si>
    <t>Audio Call</t>
  </si>
  <si>
    <t>Lights</t>
  </si>
  <si>
    <t>Security Supervisor</t>
  </si>
  <si>
    <t>Bus Arrival</t>
  </si>
  <si>
    <t>Safety Supervisor</t>
  </si>
  <si>
    <t>Bus Departs</t>
  </si>
  <si>
    <t>Box Manager</t>
  </si>
  <si>
    <t>Changeover</t>
  </si>
  <si>
    <t>Box Office/Guest List</t>
  </si>
  <si>
    <t>Crowd Free Shopping</t>
  </si>
  <si>
    <t>Hospitality</t>
  </si>
  <si>
    <t>Runner</t>
  </si>
  <si>
    <t>Doors</t>
  </si>
  <si>
    <t>Merch</t>
  </si>
  <si>
    <t>Early Doors</t>
  </si>
  <si>
    <t>Settlement/Cash</t>
  </si>
  <si>
    <t>Ticket Scanner</t>
  </si>
  <si>
    <t>Headliner Set (60min)</t>
  </si>
  <si>
    <t>Usher Supervisor</t>
  </si>
  <si>
    <t>Headliner Set (75min)</t>
  </si>
  <si>
    <t>Headliner Set (90min)</t>
  </si>
  <si>
    <t>House Doors (Per TD)</t>
  </si>
  <si>
    <t xml:space="preserve">Uniformed Staff #1 </t>
  </si>
  <si>
    <t>IATSE Crew Break</t>
  </si>
  <si>
    <t>Intermission</t>
  </si>
  <si>
    <t>Tour Manager</t>
  </si>
  <si>
    <t>Labor Call Back</t>
  </si>
  <si>
    <t>Asst. Tour Manager</t>
  </si>
  <si>
    <t>Load In</t>
  </si>
  <si>
    <t>Production Manager</t>
  </si>
  <si>
    <t>Load In/Runner Call</t>
  </si>
  <si>
    <t>Asst. Production Manager</t>
  </si>
  <si>
    <t>Load Out</t>
  </si>
  <si>
    <t>Production Coordinator</t>
  </si>
  <si>
    <t>Load Out Meal</t>
  </si>
  <si>
    <t>VIP Coordinator</t>
  </si>
  <si>
    <t>Lobby Doors (Per TD)</t>
  </si>
  <si>
    <t>FOH Engineer</t>
  </si>
  <si>
    <t>Monitor Engineer </t>
  </si>
  <si>
    <t>LX Call</t>
  </si>
  <si>
    <t>Lighting Director</t>
  </si>
  <si>
    <t>Piano Tuning</t>
  </si>
  <si>
    <t>Backline Tech</t>
  </si>
  <si>
    <t>Piano Tuning Touch Up</t>
  </si>
  <si>
    <t>Camera Op</t>
  </si>
  <si>
    <t>Post Show M&amp;G</t>
  </si>
  <si>
    <t>Guitar Tech</t>
  </si>
  <si>
    <t>Post Show Signing</t>
  </si>
  <si>
    <t>Keyboard Tech</t>
  </si>
  <si>
    <t>Pre Rig/Spotting Call</t>
  </si>
  <si>
    <t>Promoter Rep</t>
  </si>
  <si>
    <t>Runner Call</t>
  </si>
  <si>
    <t>Security Meeting</t>
  </si>
  <si>
    <t>Show Call</t>
  </si>
  <si>
    <t>BROADWAY TOUR CONTACTS</t>
  </si>
  <si>
    <t>Show Ends</t>
  </si>
  <si>
    <t>Soundcheck</t>
  </si>
  <si>
    <t>Spot Op Call</t>
  </si>
  <si>
    <t>Company Manager</t>
  </si>
  <si>
    <t>Support Load In</t>
  </si>
  <si>
    <t>Asst. Company Manager</t>
  </si>
  <si>
    <t>Support Set (10min)</t>
  </si>
  <si>
    <t>Stage Manager</t>
  </si>
  <si>
    <t>Support Set (20min)</t>
  </si>
  <si>
    <t>Asst. Stage Manager</t>
  </si>
  <si>
    <t>Support Set (30min)</t>
  </si>
  <si>
    <t>Production Stage Manager</t>
  </si>
  <si>
    <t>Support Set (45min)</t>
  </si>
  <si>
    <t>Asst. Production Stage Manager</t>
  </si>
  <si>
    <t>Support Soundcheck</t>
  </si>
  <si>
    <t>Head Carpenter</t>
  </si>
  <si>
    <t>Truck Arrival</t>
  </si>
  <si>
    <t>Hair and Make Up Supervisor</t>
  </si>
  <si>
    <t>Venue Access</t>
  </si>
  <si>
    <t>Head Audio</t>
  </si>
  <si>
    <t>Venue Access/Load In</t>
  </si>
  <si>
    <t>Head Props</t>
  </si>
  <si>
    <t>Venue Access/Runner Call</t>
  </si>
  <si>
    <t>Head Wardrobe</t>
  </si>
  <si>
    <t>Venue Clear</t>
  </si>
  <si>
    <t>Head Electrician</t>
  </si>
  <si>
    <t>VIP 1 Begins</t>
  </si>
  <si>
    <t>VIP 1 Check In</t>
  </si>
  <si>
    <t>VIP 2 Begins</t>
  </si>
  <si>
    <t>VIP 2 Check In</t>
  </si>
  <si>
    <t>VIP 3 Begins</t>
  </si>
  <si>
    <t>CALL ITEMS</t>
  </si>
  <si>
    <t>VIP 3 Check In</t>
  </si>
  <si>
    <t>VIP M&amp;G</t>
  </si>
  <si>
    <t>Call #2</t>
  </si>
  <si>
    <t>Walk n' Chalk</t>
  </si>
  <si>
    <t>Call #3</t>
  </si>
  <si>
    <t>Wardrobe Call</t>
  </si>
  <si>
    <t>Call #4</t>
  </si>
  <si>
    <t>Call #6</t>
  </si>
  <si>
    <t>BROADWAY SCHEDULE ITEMS</t>
  </si>
  <si>
    <t>Call #7</t>
  </si>
  <si>
    <t>FOH SHOW INFORMATION</t>
  </si>
  <si>
    <t>Call #8</t>
  </si>
  <si>
    <t>Call #9</t>
  </si>
  <si>
    <t>Call #10</t>
  </si>
  <si>
    <t>Call #11</t>
  </si>
  <si>
    <r>
      <t>Act 1 - 2</t>
    </r>
    <r>
      <rPr>
        <vertAlign val="superscript"/>
        <sz val="11"/>
        <color rgb="FFB12028"/>
        <rFont val="Aptos Narrow"/>
        <family val="2"/>
        <scheme val="minor"/>
      </rPr>
      <t>nd</t>
    </r>
    <r>
      <rPr>
        <sz val="11"/>
        <color rgb="FFB12028"/>
        <rFont val="Aptos Narrow"/>
        <family val="2"/>
        <scheme val="minor"/>
      </rPr>
      <t> Late Seating Cue</t>
    </r>
  </si>
  <si>
    <t>Call #12</t>
  </si>
  <si>
    <r>
      <t>Act 2 - 1</t>
    </r>
    <r>
      <rPr>
        <vertAlign val="superscript"/>
        <sz val="11"/>
        <color rgb="FFB12028"/>
        <rFont val="Aptos Narrow"/>
        <family val="2"/>
        <scheme val="minor"/>
      </rPr>
      <t>st</t>
    </r>
    <r>
      <rPr>
        <sz val="11"/>
        <color rgb="FFB12028"/>
        <rFont val="Aptos Narrow"/>
        <family val="2"/>
        <scheme val="minor"/>
      </rPr>
      <t> Late Seating Cue</t>
    </r>
  </si>
  <si>
    <t>Call #13</t>
  </si>
  <si>
    <r>
      <t>Act 2 - 2</t>
    </r>
    <r>
      <rPr>
        <vertAlign val="superscript"/>
        <sz val="11"/>
        <color rgb="FFB12028"/>
        <rFont val="Aptos Narrow"/>
        <family val="2"/>
        <scheme val="minor"/>
      </rPr>
      <t>nd</t>
    </r>
    <r>
      <rPr>
        <sz val="11"/>
        <color rgb="FFB12028"/>
        <rFont val="Aptos Narrow"/>
        <family val="2"/>
        <scheme val="minor"/>
      </rPr>
      <t> Late Seating Cue</t>
    </r>
  </si>
  <si>
    <t>Call #14</t>
  </si>
  <si>
    <t>REHEARSAL</t>
  </si>
  <si>
    <t>Call #15</t>
  </si>
  <si>
    <t>PROGRAM INSERTS</t>
  </si>
  <si>
    <t>Call #16</t>
  </si>
  <si>
    <t>RECORDED PRESHOW SPEECH</t>
  </si>
  <si>
    <t>Call #17</t>
  </si>
  <si>
    <t>SPECIAL EFFECTS</t>
  </si>
  <si>
    <t>Call #18</t>
  </si>
  <si>
    <t>ORCHESTRA PIT</t>
  </si>
  <si>
    <t>Cut #1</t>
  </si>
  <si>
    <t>Cut #2</t>
  </si>
  <si>
    <t>OPENING THE HOUSE</t>
  </si>
  <si>
    <t>Cut #3</t>
  </si>
  <si>
    <t>TIV ED</t>
  </si>
  <si>
    <t>Cut #4</t>
  </si>
  <si>
    <t>COMMUNITY ENGAGEMENT</t>
  </si>
  <si>
    <t>Cut #5</t>
  </si>
  <si>
    <t>IATSE ENTRANCE</t>
  </si>
  <si>
    <t>Cut #6</t>
  </si>
  <si>
    <t>Cut #7</t>
  </si>
  <si>
    <t>Cut #8</t>
  </si>
  <si>
    <t>Cut #9</t>
  </si>
  <si>
    <t>Cut #10</t>
  </si>
  <si>
    <t>Cut #11</t>
  </si>
  <si>
    <t>Cut #12</t>
  </si>
  <si>
    <t>Cut #13</t>
  </si>
  <si>
    <t>Cut #14</t>
  </si>
  <si>
    <t>Cut #15</t>
  </si>
  <si>
    <t>Cut #16</t>
  </si>
  <si>
    <t>Cut #17</t>
  </si>
  <si>
    <t>Re-Deploy</t>
  </si>
  <si>
    <t>ACT</t>
  </si>
  <si>
    <t>LICENSEE</t>
  </si>
  <si>
    <t>SITE</t>
  </si>
  <si>
    <t>SSMA Cap (low / high)</t>
  </si>
  <si>
    <t>EVENT START</t>
  </si>
  <si>
    <t>EVENT END</t>
  </si>
  <si>
    <t>#DAYS / PERF</t>
  </si>
  <si>
    <t>CONTRACT ISSUED</t>
  </si>
  <si>
    <t>CONTRACT RETURNED</t>
  </si>
  <si>
    <t>INSURANCE</t>
  </si>
  <si>
    <t>Deposit</t>
  </si>
  <si>
    <t>GROSS F&amp;B (Tivoli Foundation)</t>
  </si>
  <si>
    <t>GROSS F&amp;B P/DROP COUNT</t>
  </si>
  <si>
    <t>PROFIT F&amp;B (Tivoli Foundation)</t>
  </si>
  <si>
    <t>F&amp;B PROFIT P/DROP COUNT</t>
  </si>
  <si>
    <t>Catering Profit</t>
  </si>
  <si>
    <t>Attendance/Drop Count</t>
  </si>
  <si>
    <t>TOTAL TIX</t>
  </si>
  <si>
    <t>GROSS TICKET SALES</t>
  </si>
  <si>
    <t>PRES FEE</t>
  </si>
  <si>
    <t>VENUE FEE (9.25%)</t>
  </si>
  <si>
    <t>ARTIST EXPENSE</t>
  </si>
  <si>
    <t>LABOR EXPENSE</t>
  </si>
  <si>
    <t>IATSE PAYMENT</t>
  </si>
  <si>
    <t>SHOW EXPENSES</t>
  </si>
  <si>
    <t>TM FEES</t>
  </si>
  <si>
    <t>ARCHTICS FEES</t>
  </si>
  <si>
    <t>TICKET REBATES (P/TIX SOLD)</t>
  </si>
  <si>
    <t xml:space="preserve">RENT </t>
  </si>
  <si>
    <t>MERCH PROFIT P/DROP COUNT</t>
  </si>
  <si>
    <t>SHOW PROFIT/LOSS</t>
  </si>
  <si>
    <t>Projected Profit</t>
  </si>
  <si>
    <t>Percent Net Profit</t>
  </si>
  <si>
    <t>Totals</t>
  </si>
  <si>
    <t>Event 1</t>
  </si>
  <si>
    <t>Community</t>
  </si>
  <si>
    <t>Tivoli Foundation</t>
  </si>
  <si>
    <t>Venue Hall 1</t>
  </si>
  <si>
    <t>Event 2</t>
  </si>
  <si>
    <t>Rock/Pop</t>
  </si>
  <si>
    <t>l</t>
  </si>
  <si>
    <t>Event 3</t>
  </si>
  <si>
    <t>Venue Hall 2</t>
  </si>
  <si>
    <t>Event 4</t>
  </si>
  <si>
    <t>Film</t>
  </si>
  <si>
    <t>Event 5</t>
  </si>
  <si>
    <t>Event 6</t>
  </si>
  <si>
    <t>Event 7</t>
  </si>
  <si>
    <t>Event 8</t>
  </si>
  <si>
    <t>Gospel</t>
  </si>
  <si>
    <t>Paul Belcher</t>
  </si>
  <si>
    <t>Y</t>
  </si>
  <si>
    <t>Event 9</t>
  </si>
  <si>
    <t>Event 10</t>
  </si>
  <si>
    <t>Event 11</t>
  </si>
  <si>
    <t>Event 12</t>
  </si>
  <si>
    <t>Event 13</t>
  </si>
  <si>
    <t>Event 14</t>
  </si>
  <si>
    <t>Event 15</t>
  </si>
  <si>
    <t>Event 16</t>
  </si>
  <si>
    <t>Event 17</t>
  </si>
  <si>
    <t>Event 18</t>
  </si>
  <si>
    <t>Event 19</t>
  </si>
  <si>
    <t>Event 20</t>
  </si>
  <si>
    <t>Country</t>
  </si>
  <si>
    <t>h</t>
  </si>
  <si>
    <t>Event 21</t>
  </si>
  <si>
    <t>Event 22</t>
  </si>
  <si>
    <t>Comedy</t>
  </si>
  <si>
    <t>Outback Concerts/Tivoli Found</t>
  </si>
  <si>
    <t>Event 23</t>
  </si>
  <si>
    <t>City of Chattanooga</t>
  </si>
  <si>
    <t>Event 24</t>
  </si>
  <si>
    <t>Event 25</t>
  </si>
  <si>
    <t>Emporium/Tivoli Found</t>
  </si>
  <si>
    <t>Event 26</t>
  </si>
  <si>
    <t>Event 27</t>
  </si>
  <si>
    <t>Event 28</t>
  </si>
  <si>
    <t>Coca Cola/Tivoli Found.</t>
  </si>
  <si>
    <t>Event 29</t>
  </si>
  <si>
    <t>Event 30</t>
  </si>
  <si>
    <t>Live Nation/Tivoli Found</t>
  </si>
  <si>
    <t>Event 31</t>
  </si>
  <si>
    <t>Orchestra/Dance</t>
  </si>
  <si>
    <t>CSOA</t>
  </si>
  <si>
    <t>Event 32</t>
  </si>
  <si>
    <t>Event 33</t>
  </si>
  <si>
    <t>Icon Concerts/Tivoli Found</t>
  </si>
  <si>
    <t>Event 35</t>
  </si>
  <si>
    <t>Event 36</t>
  </si>
  <si>
    <t>Event 37</t>
  </si>
  <si>
    <t>Exceptional Artists/Tivoli Found</t>
  </si>
  <si>
    <t>Event 38</t>
  </si>
  <si>
    <t>Event 39</t>
  </si>
  <si>
    <t>Event 40</t>
  </si>
  <si>
    <t>Broadway</t>
  </si>
  <si>
    <t>Event 41</t>
  </si>
  <si>
    <t>Event 42</t>
  </si>
  <si>
    <t>Event 43</t>
  </si>
  <si>
    <t>Event 44</t>
  </si>
  <si>
    <t>Event 45</t>
  </si>
  <si>
    <t>Event 46</t>
  </si>
  <si>
    <t>AEG/Tivoli Found</t>
  </si>
  <si>
    <t>Event 47</t>
  </si>
  <si>
    <t>Event 48</t>
  </si>
  <si>
    <t>Event 49</t>
  </si>
  <si>
    <t>Event 50</t>
  </si>
  <si>
    <t>Family</t>
  </si>
  <si>
    <t>Event 51</t>
  </si>
  <si>
    <t>Event 52</t>
  </si>
  <si>
    <t>Event 53</t>
  </si>
  <si>
    <t>Event 54</t>
  </si>
  <si>
    <t>Event 55</t>
  </si>
  <si>
    <t>Magic</t>
  </si>
  <si>
    <t>Event 56</t>
  </si>
  <si>
    <t>Event 57</t>
  </si>
  <si>
    <t>Event 58</t>
  </si>
  <si>
    <t>Event 59</t>
  </si>
  <si>
    <t>Event 60</t>
  </si>
  <si>
    <t>Cabaret/Variety</t>
  </si>
  <si>
    <t>Event 61</t>
  </si>
  <si>
    <t>CHA Ballet</t>
  </si>
  <si>
    <t>Event 62</t>
  </si>
  <si>
    <t>Jazz</t>
  </si>
  <si>
    <t>Event 63</t>
  </si>
  <si>
    <t>Bluegrass/Folk</t>
  </si>
  <si>
    <t>Event 64</t>
  </si>
  <si>
    <t>Event 65</t>
  </si>
  <si>
    <t>Event 66</t>
  </si>
  <si>
    <t>Event 67</t>
  </si>
  <si>
    <t>Event 68</t>
  </si>
  <si>
    <t>Event 69</t>
  </si>
  <si>
    <t>Event 70</t>
  </si>
  <si>
    <t>Event 71</t>
  </si>
  <si>
    <t>Emery/Tivoli Found</t>
  </si>
  <si>
    <t>Event 72</t>
  </si>
  <si>
    <t>Talmi Entertainment</t>
  </si>
  <si>
    <t>Event 73</t>
  </si>
  <si>
    <t>Event 74</t>
  </si>
  <si>
    <t>Tenn Falun Dafa Assoc</t>
  </si>
  <si>
    <t>Event 75</t>
  </si>
  <si>
    <t>Event 76</t>
  </si>
  <si>
    <t>Event 77</t>
  </si>
  <si>
    <t>LWFF</t>
  </si>
  <si>
    <t>Event 78</t>
  </si>
  <si>
    <t>Event 79</t>
  </si>
  <si>
    <t>Event 80</t>
  </si>
  <si>
    <t>Event 81</t>
  </si>
  <si>
    <t>Event 82</t>
  </si>
  <si>
    <t>Event 83</t>
  </si>
  <si>
    <t>Event 84</t>
  </si>
  <si>
    <t>Event 85</t>
  </si>
  <si>
    <t>Event 86</t>
  </si>
  <si>
    <t>Event 87</t>
  </si>
  <si>
    <t>Event 88</t>
  </si>
  <si>
    <t>Event 89</t>
  </si>
  <si>
    <t>Event 90</t>
  </si>
  <si>
    <t>Event 91</t>
  </si>
  <si>
    <t>Platinum National Dance Competition</t>
  </si>
  <si>
    <t>Event 92</t>
  </si>
  <si>
    <t>Outback/Tivoli Found</t>
  </si>
  <si>
    <t>Event 93</t>
  </si>
  <si>
    <t>Event 94</t>
  </si>
  <si>
    <t>Chattanooga Chamber of Commerce</t>
  </si>
  <si>
    <t>Event 95</t>
  </si>
  <si>
    <t>Event 96</t>
  </si>
  <si>
    <t>Jazz/Blues</t>
  </si>
  <si>
    <t>Event 97</t>
  </si>
  <si>
    <t>Event 98</t>
  </si>
  <si>
    <t>Event 99</t>
  </si>
  <si>
    <t>Tivoli Foundatoin</t>
  </si>
  <si>
    <t>Event 100</t>
  </si>
  <si>
    <t>Event 101</t>
  </si>
  <si>
    <t>Star Dance Alliance</t>
  </si>
  <si>
    <t>Event 102</t>
  </si>
  <si>
    <t>Event 103</t>
  </si>
  <si>
    <t>Event 104</t>
  </si>
  <si>
    <t>Christian</t>
  </si>
  <si>
    <t>Event 105</t>
  </si>
  <si>
    <t>JR Adventures</t>
  </si>
  <si>
    <t>Event 106</t>
  </si>
  <si>
    <t>US101 / St. Jude</t>
  </si>
  <si>
    <t>Event 107</t>
  </si>
  <si>
    <t>Comdey</t>
  </si>
  <si>
    <t>Event 108</t>
  </si>
  <si>
    <t>Event 109</t>
  </si>
  <si>
    <t>Live Nation Tivoli Found</t>
  </si>
  <si>
    <t>Event 110</t>
  </si>
  <si>
    <t>Event 111</t>
  </si>
  <si>
    <t>Event 112</t>
  </si>
  <si>
    <t>Event 113</t>
  </si>
  <si>
    <t>Applause Talent</t>
  </si>
  <si>
    <t>Event 114</t>
  </si>
  <si>
    <t>Event 115</t>
  </si>
  <si>
    <t>Event 116</t>
  </si>
  <si>
    <t>Event 117</t>
  </si>
  <si>
    <t>Event 118</t>
  </si>
  <si>
    <t>Event 119</t>
  </si>
  <si>
    <t>Event 120</t>
  </si>
  <si>
    <t>Tate/Tivoli Found</t>
  </si>
  <si>
    <t>Event 121</t>
  </si>
  <si>
    <t>Graduations</t>
  </si>
  <si>
    <t>Hamilton Cty Dept of Edu</t>
  </si>
  <si>
    <t>Event 122</t>
  </si>
  <si>
    <t>Event 123</t>
  </si>
  <si>
    <t>Time</t>
  </si>
  <si>
    <t>Dates</t>
  </si>
  <si>
    <t>Names | Ph Number</t>
  </si>
  <si>
    <t>Qty</t>
  </si>
  <si>
    <t>Staff</t>
  </si>
  <si>
    <t>Tour Roles</t>
  </si>
  <si>
    <t>CALL LIST</t>
  </si>
  <si>
    <t>Security Roles</t>
  </si>
  <si>
    <t>Merch Location</t>
  </si>
  <si>
    <t>Y/N</t>
  </si>
  <si>
    <t>Merch Sellers</t>
  </si>
  <si>
    <t>Runners</t>
  </si>
  <si>
    <t xml:space="preserve">Staff Names </t>
  </si>
  <si>
    <t>Staff Phone Number</t>
  </si>
  <si>
    <t>Person1@excelerateatl.com</t>
  </si>
  <si>
    <t>Act 1 </t>
  </si>
  <si>
    <t xml:space="preserve"> MAG </t>
  </si>
  <si>
    <t>Outer Lobby</t>
  </si>
  <si>
    <t>Person 1 | 123.255.0442      </t>
  </si>
  <si>
    <t>01:15 AM</t>
  </si>
  <si>
    <t>Person 2 | 123.425.6531</t>
  </si>
  <si>
    <t>Person2@excelerateatl.com</t>
  </si>
  <si>
    <t>Act 2 </t>
  </si>
  <si>
    <t xml:space="preserve"> Parking </t>
  </si>
  <si>
    <t>Inner Lobby</t>
  </si>
  <si>
    <t>N</t>
  </si>
  <si>
    <t>Person 2 | 123.255.0443</t>
  </si>
  <si>
    <t>Person 3 | 123.425.6532</t>
  </si>
  <si>
    <t>Person3@excelerateatl.com</t>
  </si>
  <si>
    <t>Audio + Wardrobe Call </t>
  </si>
  <si>
    <t>Back Stage Double Doors </t>
  </si>
  <si>
    <t>Downstairs</t>
  </si>
  <si>
    <t>Person 3 | 123.255.0444</t>
  </si>
  <si>
    <t>01:45 AM</t>
  </si>
  <si>
    <t>Person 4 | 123.425.6533</t>
  </si>
  <si>
    <t>Person4@excelerateatl.com</t>
  </si>
  <si>
    <t>Audio Call </t>
  </si>
  <si>
    <t>Balcony </t>
  </si>
  <si>
    <t>Nook</t>
  </si>
  <si>
    <t>Person 4 | 123.255.0445      </t>
  </si>
  <si>
    <t>Person 5 | 123.425.6534</t>
  </si>
  <si>
    <t>Person5@excelerateatl.com</t>
  </si>
  <si>
    <t>Basement Crossway Left </t>
  </si>
  <si>
    <t>Walker Lobby</t>
  </si>
  <si>
    <t>Person 5 | 123.255.0446      </t>
  </si>
  <si>
    <t>Person 6 | 123.425.6535</t>
  </si>
  <si>
    <t>Person6@excelerateatl.com</t>
  </si>
  <si>
    <t>Basement Crossway Right </t>
  </si>
  <si>
    <t>Person 6 | 123.255.0447      </t>
  </si>
  <si>
    <t>02:30 AM</t>
  </si>
  <si>
    <t>Person 7 | 123.425.6536</t>
  </si>
  <si>
    <t>Person7@excelerateatl.com</t>
  </si>
  <si>
    <t>Bar Manager</t>
  </si>
  <si>
    <t>Bus Departs </t>
  </si>
  <si>
    <t>Basement Crossway </t>
  </si>
  <si>
    <t>02:45 AM</t>
  </si>
  <si>
    <t>Person 8 | 123.425.6537</t>
  </si>
  <si>
    <t>Person8@excelerateatl.com</t>
  </si>
  <si>
    <t>Changeover </t>
  </si>
  <si>
    <t>Person 9 | 123.425.6538</t>
  </si>
  <si>
    <t>Person9@excelerateatl.com</t>
  </si>
  <si>
    <t>Crowd Free Shopping </t>
  </si>
  <si>
    <t>Box (Right) </t>
  </si>
  <si>
    <t>Person 10 | 123.425.6539</t>
  </si>
  <si>
    <t>Person10@excelerateatl.com</t>
  </si>
  <si>
    <t>Dinner </t>
  </si>
  <si>
    <t>Bus Guard </t>
  </si>
  <si>
    <t>03:30 AM</t>
  </si>
  <si>
    <t>Person 11 | 123.425.6540</t>
  </si>
  <si>
    <t>Person11@excelerateatl.com</t>
  </si>
  <si>
    <t>Doors </t>
  </si>
  <si>
    <t>Catering Door </t>
  </si>
  <si>
    <t>03:45 AM</t>
  </si>
  <si>
    <t>Person 12 | 123.425.6541</t>
  </si>
  <si>
    <t>Person12@excelerateatl.com</t>
  </si>
  <si>
    <t>Early Doors </t>
  </si>
  <si>
    <t>Elevator Operator </t>
  </si>
  <si>
    <t>04:00 AM</t>
  </si>
  <si>
    <t>Person 13 | 123.425.6542</t>
  </si>
  <si>
    <t>Person13@excelerateatl.com</t>
  </si>
  <si>
    <t>Headliner Set (120min) </t>
  </si>
  <si>
    <t>Exhibit Hall </t>
  </si>
  <si>
    <t>04:15 AM</t>
  </si>
  <si>
    <t>Person 14 | 123.425.6543</t>
  </si>
  <si>
    <t>Person14@excelerateatl.com</t>
  </si>
  <si>
    <t>Headliner Set (60min) </t>
  </si>
  <si>
    <t>Exterior Rounds </t>
  </si>
  <si>
    <t>Person 15 | 123.425.6544</t>
  </si>
  <si>
    <t>Person15@excelerateatl.com</t>
  </si>
  <si>
    <t>Headliner Set (75min) </t>
  </si>
  <si>
    <t>FOH Mix </t>
  </si>
  <si>
    <t>Person 16 | 123.425.6545</t>
  </si>
  <si>
    <t>Person16@excelerateatl.com</t>
  </si>
  <si>
    <t>Headliner Set (90min) </t>
  </si>
  <si>
    <t>House (Mobile) </t>
  </si>
  <si>
    <t>Person 17 | 123.425.6546</t>
  </si>
  <si>
    <t>Person17@excelerateatl.com</t>
  </si>
  <si>
    <t>House Doors (Per TD) </t>
  </si>
  <si>
    <t>House (Photo/Video Enforcement) </t>
  </si>
  <si>
    <t>05:15 AM</t>
  </si>
  <si>
    <t>Person 18 | 123.425.6547</t>
  </si>
  <si>
    <t>Person18@excelerateatl.com</t>
  </si>
  <si>
    <t>IATSE Crew Break </t>
  </si>
  <si>
    <t>ID Scanner </t>
  </si>
  <si>
    <t>05:30 AM</t>
  </si>
  <si>
    <t>Person 19 | 123.425.6548</t>
  </si>
  <si>
    <t>Person19@excelerateatl.com</t>
  </si>
  <si>
    <t>Intermission </t>
  </si>
  <si>
    <t>Inner Lobby </t>
  </si>
  <si>
    <t>Person 20 | 123.425.6549</t>
  </si>
  <si>
    <t>Person20@excelerateatl.com</t>
  </si>
  <si>
    <t>Labor Call Back </t>
  </si>
  <si>
    <t>Loading Dock Coordinator – Dance Comps </t>
  </si>
  <si>
    <t>Person 21 | 123.425.6550</t>
  </si>
  <si>
    <t>Person21@excelerateatl.com</t>
  </si>
  <si>
    <t>Load In </t>
  </si>
  <si>
    <t>Lobby Guard </t>
  </si>
  <si>
    <t>06:15 AM</t>
  </si>
  <si>
    <t>Person 22 | 123.425.6551</t>
  </si>
  <si>
    <t>Person22@excelerateatl.com</t>
  </si>
  <si>
    <t>Load In/Runner Call </t>
  </si>
  <si>
    <t>MAG </t>
  </si>
  <si>
    <t>06:30 AM</t>
  </si>
  <si>
    <t>Person 23 | 123.425.6552</t>
  </si>
  <si>
    <t>Person23@excelerateatl.com</t>
  </si>
  <si>
    <t>Load Out Meal </t>
  </si>
  <si>
    <t>Other  </t>
  </si>
  <si>
    <t>06:45 AM</t>
  </si>
  <si>
    <t>Person 24 | 123.425.6553</t>
  </si>
  <si>
    <t>Person24@excelerateatl.com</t>
  </si>
  <si>
    <t>Load Out </t>
  </si>
  <si>
    <t>07:00 AM</t>
  </si>
  <si>
    <t>Person 25 | 123.425.6554</t>
  </si>
  <si>
    <t>Person25@excelerateatl.com</t>
  </si>
  <si>
    <t>Lobby Doors (Per TD) </t>
  </si>
  <si>
    <t>Private Security Detail </t>
  </si>
  <si>
    <t>07:15 AM</t>
  </si>
  <si>
    <t>Person 26 | 123.425.6555</t>
  </si>
  <si>
    <t>Person26@excelerateatl.com</t>
  </si>
  <si>
    <t>Lunch </t>
  </si>
  <si>
    <t>Production Door </t>
  </si>
  <si>
    <t>LX Call </t>
  </si>
  <si>
    <t>Ramp Door</t>
  </si>
  <si>
    <t>07:45 AM</t>
  </si>
  <si>
    <t>Post Show M&amp;G </t>
  </si>
  <si>
    <t>Rear Orchestra </t>
  </si>
  <si>
    <t>08:00 AM</t>
  </si>
  <si>
    <t>Post Show Signing </t>
  </si>
  <si>
    <t>Red Star Door </t>
  </si>
  <si>
    <t>08:15 AM</t>
  </si>
  <si>
    <t>Runner Call </t>
  </si>
  <si>
    <t>08:30 AM</t>
  </si>
  <si>
    <t>Security Meeting </t>
  </si>
  <si>
    <t>Secondary MAG – Hand Wand </t>
  </si>
  <si>
    <t>08:45 AM</t>
  </si>
  <si>
    <t>Show Call </t>
  </si>
  <si>
    <t>Smoking Deck </t>
  </si>
  <si>
    <t>09:00 AM</t>
  </si>
  <si>
    <t>Show Ends </t>
  </si>
  <si>
    <t>Stage Coordinator – Dance comps </t>
  </si>
  <si>
    <t>09:15 AM</t>
  </si>
  <si>
    <t>Soundcheck </t>
  </si>
  <si>
    <t>Stage Guard (Left) </t>
  </si>
  <si>
    <t>09:30 AM</t>
  </si>
  <si>
    <t>Spot Op Call </t>
  </si>
  <si>
    <t>Stage Guard (Right) </t>
  </si>
  <si>
    <t>09:45 AM</t>
  </si>
  <si>
    <t>Support Load In </t>
  </si>
  <si>
    <t>Uniformed Officer</t>
  </si>
  <si>
    <t>10:00 AM</t>
  </si>
  <si>
    <t>Support Set (10min) </t>
  </si>
  <si>
    <t>VIP M&amp;G </t>
  </si>
  <si>
    <t>10:15 AM</t>
  </si>
  <si>
    <t>Support Set (20min) </t>
  </si>
  <si>
    <t>Walker Bar </t>
  </si>
  <si>
    <t>Support Set (30min) </t>
  </si>
  <si>
    <t>10:45 AM</t>
  </si>
  <si>
    <t>Support Set (45min) </t>
  </si>
  <si>
    <t>11:00 AM</t>
  </si>
  <si>
    <t>Support Soundcheck </t>
  </si>
  <si>
    <t>11:30 AM</t>
  </si>
  <si>
    <t>11:45 AM</t>
  </si>
  <si>
    <t>01:00 PM</t>
  </si>
  <si>
    <t>Venue Access/Runner Call </t>
  </si>
  <si>
    <t>01:01 PM</t>
  </si>
  <si>
    <t>Venue Clear </t>
  </si>
  <si>
    <t>01:02 PM</t>
  </si>
  <si>
    <t>VIP 1 Begins </t>
  </si>
  <si>
    <t>01:03 PM</t>
  </si>
  <si>
    <t>VIP 1 Check In </t>
  </si>
  <si>
    <t>01:04 PM</t>
  </si>
  <si>
    <t>VIP 2 Begins </t>
  </si>
  <si>
    <t>01:05 PM</t>
  </si>
  <si>
    <t>VIP 2 Check In </t>
  </si>
  <si>
    <t>01:06 PM</t>
  </si>
  <si>
    <t>VIP 3 Begins </t>
  </si>
  <si>
    <t>01:07 PM</t>
  </si>
  <si>
    <t>VIP 3 Check In </t>
  </si>
  <si>
    <t>01:08 PM</t>
  </si>
  <si>
    <t>01:09 PM</t>
  </si>
  <si>
    <t>01:10 PM</t>
  </si>
  <si>
    <t>Wardrobe Call </t>
  </si>
  <si>
    <t>01:11 PM</t>
  </si>
  <si>
    <t>01:12 PM</t>
  </si>
  <si>
    <t>01:13 PM</t>
  </si>
  <si>
    <t>01:14 PM</t>
  </si>
  <si>
    <t>01:15 PM</t>
  </si>
  <si>
    <t>01:16 PM</t>
  </si>
  <si>
    <t>01:17 PM</t>
  </si>
  <si>
    <t>01:18 PM</t>
  </si>
  <si>
    <t>01:19 PM</t>
  </si>
  <si>
    <t>01:20 PM</t>
  </si>
  <si>
    <t>01:21 PM</t>
  </si>
  <si>
    <t>01:22 PM</t>
  </si>
  <si>
    <t>01:23 PM</t>
  </si>
  <si>
    <t>01:24 PM</t>
  </si>
  <si>
    <t>01:25 PM</t>
  </si>
  <si>
    <t>01:26 PM</t>
  </si>
  <si>
    <t>01:27 PM</t>
  </si>
  <si>
    <t>01:28 PM</t>
  </si>
  <si>
    <t>01:29 PM</t>
  </si>
  <si>
    <t>01:30 PM</t>
  </si>
  <si>
    <t>01:31 PM</t>
  </si>
  <si>
    <t>01:32 PM</t>
  </si>
  <si>
    <t>01:33 PM</t>
  </si>
  <si>
    <t>01:34 PM</t>
  </si>
  <si>
    <t>01:35 PM</t>
  </si>
  <si>
    <t>01:36 PM</t>
  </si>
  <si>
    <t>01:37 PM</t>
  </si>
  <si>
    <t>01:38 PM</t>
  </si>
  <si>
    <t>01:40 PM</t>
  </si>
  <si>
    <t>01:41 PM</t>
  </si>
  <si>
    <t>FOH SHOW INFORMATION </t>
  </si>
  <si>
    <t>01:42 PM</t>
  </si>
  <si>
    <t>PRESHOW &amp; SHOW START TIME </t>
  </si>
  <si>
    <t>01:43 PM</t>
  </si>
  <si>
    <t>01:44 PM</t>
  </si>
  <si>
    <t>01:45 PM</t>
  </si>
  <si>
    <r>
      <t>Act 1 - 2</t>
    </r>
    <r>
      <rPr>
        <vertAlign val="superscript"/>
        <sz val="11"/>
        <color rgb="FF000000"/>
        <rFont val="Aptos Narrow"/>
        <family val="2"/>
        <scheme val="minor"/>
      </rPr>
      <t>nd</t>
    </r>
    <r>
      <rPr>
        <sz val="11"/>
        <color rgb="FF000000"/>
        <rFont val="Aptos Narrow"/>
        <family val="2"/>
        <scheme val="minor"/>
      </rPr>
      <t> Late Seating Cue</t>
    </r>
  </si>
  <si>
    <t>01:46 PM</t>
  </si>
  <si>
    <r>
      <t>Act 2 - 1</t>
    </r>
    <r>
      <rPr>
        <vertAlign val="superscript"/>
        <sz val="11"/>
        <color rgb="FF000000"/>
        <rFont val="Aptos Narrow"/>
        <family val="2"/>
        <scheme val="minor"/>
      </rPr>
      <t>st</t>
    </r>
    <r>
      <rPr>
        <sz val="11"/>
        <color rgb="FF000000"/>
        <rFont val="Aptos Narrow"/>
        <family val="2"/>
        <scheme val="minor"/>
      </rPr>
      <t> Late Seating Cue</t>
    </r>
  </si>
  <si>
    <t>01:47 PM</t>
  </si>
  <si>
    <r>
      <t>Act 2 - 2</t>
    </r>
    <r>
      <rPr>
        <vertAlign val="superscript"/>
        <sz val="11"/>
        <color rgb="FF000000"/>
        <rFont val="Aptos Narrow"/>
        <family val="2"/>
        <scheme val="minor"/>
      </rPr>
      <t>nd</t>
    </r>
    <r>
      <rPr>
        <sz val="11"/>
        <color rgb="FF000000"/>
        <rFont val="Aptos Narrow"/>
        <family val="2"/>
        <scheme val="minor"/>
      </rPr>
      <t> Late Seating Cue</t>
    </r>
  </si>
  <si>
    <t>01:48 PM</t>
  </si>
  <si>
    <t>01:49 PM</t>
  </si>
  <si>
    <t>01:50 PM</t>
  </si>
  <si>
    <t>01:51 PM</t>
  </si>
  <si>
    <t>01:52 PM</t>
  </si>
  <si>
    <t>01:53 PM</t>
  </si>
  <si>
    <t>01:54 PM</t>
  </si>
  <si>
    <t>01:55 PM</t>
  </si>
  <si>
    <t>01:56 PM</t>
  </si>
  <si>
    <t>01:57 PM</t>
  </si>
  <si>
    <t>01:58 PM</t>
  </si>
  <si>
    <t>01:59 PM</t>
  </si>
  <si>
    <t>02:00 PM</t>
  </si>
  <si>
    <t>02:01 PM</t>
  </si>
  <si>
    <t>02:02 PM</t>
  </si>
  <si>
    <t>02:03 PM</t>
  </si>
  <si>
    <t>02:05 PM</t>
  </si>
  <si>
    <t>02:06 PM</t>
  </si>
  <si>
    <t>02:07 PM</t>
  </si>
  <si>
    <t>02:08 PM</t>
  </si>
  <si>
    <t>02:09 PM</t>
  </si>
  <si>
    <t>02:10 PM</t>
  </si>
  <si>
    <t>02:11 PM</t>
  </si>
  <si>
    <t>02:12 PM</t>
  </si>
  <si>
    <t>02:13 PM</t>
  </si>
  <si>
    <t>02:14 PM</t>
  </si>
  <si>
    <t>02:15 PM</t>
  </si>
  <si>
    <t>02:16 PM</t>
  </si>
  <si>
    <t>02:17 PM</t>
  </si>
  <si>
    <t>02:18 PM</t>
  </si>
  <si>
    <t>02:19 PM</t>
  </si>
  <si>
    <t>02:20 PM</t>
  </si>
  <si>
    <t>02:21 PM</t>
  </si>
  <si>
    <t>02:22 PM</t>
  </si>
  <si>
    <t>02:23 PM</t>
  </si>
  <si>
    <t>02:24 PM</t>
  </si>
  <si>
    <t>02:25 PM</t>
  </si>
  <si>
    <t>02:26 PM</t>
  </si>
  <si>
    <t>02:27 PM</t>
  </si>
  <si>
    <t>02:28 PM</t>
  </si>
  <si>
    <t>02:29 PM</t>
  </si>
  <si>
    <t>02:30 PM</t>
  </si>
  <si>
    <t>02:31 PM</t>
  </si>
  <si>
    <t>02:32 PM</t>
  </si>
  <si>
    <t>02:33 PM</t>
  </si>
  <si>
    <t>02:34 PM</t>
  </si>
  <si>
    <t>02:35 PM</t>
  </si>
  <si>
    <t>02:36 PM</t>
  </si>
  <si>
    <t>02:37 PM</t>
  </si>
  <si>
    <t>02:38 PM</t>
  </si>
  <si>
    <t>02:39 PM</t>
  </si>
  <si>
    <t>02:40 PM</t>
  </si>
  <si>
    <t>02:41 PM</t>
  </si>
  <si>
    <t>02:42 PM</t>
  </si>
  <si>
    <t>02:43 PM</t>
  </si>
  <si>
    <t>02:44 PM</t>
  </si>
  <si>
    <t>02:45 PM</t>
  </si>
  <si>
    <t>02:46 PM</t>
  </si>
  <si>
    <t>02:47 PM</t>
  </si>
  <si>
    <t>02:48 PM</t>
  </si>
  <si>
    <t>02:49 PM</t>
  </si>
  <si>
    <t>02:50 PM</t>
  </si>
  <si>
    <t>02:51 PM</t>
  </si>
  <si>
    <t>02:52 PM</t>
  </si>
  <si>
    <t>02:53 PM</t>
  </si>
  <si>
    <t>02:54 PM</t>
  </si>
  <si>
    <t>02:55 PM</t>
  </si>
  <si>
    <t>02:56 PM</t>
  </si>
  <si>
    <t>02:57 PM</t>
  </si>
  <si>
    <t>02:58 PM</t>
  </si>
  <si>
    <t>02:59 PM</t>
  </si>
  <si>
    <t>03:01 PM</t>
  </si>
  <si>
    <t>03:02 PM</t>
  </si>
  <si>
    <t>03:03 PM</t>
  </si>
  <si>
    <t>03:04 PM</t>
  </si>
  <si>
    <t>03:05 PM</t>
  </si>
  <si>
    <t>03:06 PM</t>
  </si>
  <si>
    <t>03:07 PM</t>
  </si>
  <si>
    <t>03:08 PM</t>
  </si>
  <si>
    <t>03:09 PM</t>
  </si>
  <si>
    <t>03:10 PM</t>
  </si>
  <si>
    <t>03:11 PM</t>
  </si>
  <si>
    <t>03:12 PM</t>
  </si>
  <si>
    <t>03:13 PM</t>
  </si>
  <si>
    <t>03:14 PM</t>
  </si>
  <si>
    <t>03:15 PM</t>
  </si>
  <si>
    <t>03:16 PM</t>
  </si>
  <si>
    <t>03:17 PM</t>
  </si>
  <si>
    <t>03:18 PM</t>
  </si>
  <si>
    <t>03:19 PM</t>
  </si>
  <si>
    <t>03:20 PM</t>
  </si>
  <si>
    <t>03:21 PM</t>
  </si>
  <si>
    <t>03:22 PM</t>
  </si>
  <si>
    <t>03:23 PM</t>
  </si>
  <si>
    <t>03:24 PM</t>
  </si>
  <si>
    <t>03:25 PM</t>
  </si>
  <si>
    <t>03:26 PM</t>
  </si>
  <si>
    <t>03:27 PM</t>
  </si>
  <si>
    <t>03:28 PM</t>
  </si>
  <si>
    <t>03:29 PM</t>
  </si>
  <si>
    <t>03:30 PM</t>
  </si>
  <si>
    <t>03:31 PM</t>
  </si>
  <si>
    <t>03:32 PM</t>
  </si>
  <si>
    <t>03:33 PM</t>
  </si>
  <si>
    <t>03:34 PM</t>
  </si>
  <si>
    <t>03:35 PM</t>
  </si>
  <si>
    <t>03:36 PM</t>
  </si>
  <si>
    <t>03:37 PM</t>
  </si>
  <si>
    <t>03:38 PM</t>
  </si>
  <si>
    <t>03:39 PM</t>
  </si>
  <si>
    <t>03:40 PM</t>
  </si>
  <si>
    <t>03:41 PM</t>
  </si>
  <si>
    <t>03:42 PM</t>
  </si>
  <si>
    <t>03:43 PM</t>
  </si>
  <si>
    <t>03:44 PM</t>
  </si>
  <si>
    <t>03:45 PM</t>
  </si>
  <si>
    <t>03:46 PM</t>
  </si>
  <si>
    <t>03:47 PM</t>
  </si>
  <si>
    <t>03:48 PM</t>
  </si>
  <si>
    <t>03:49 PM</t>
  </si>
  <si>
    <t>03:50 PM</t>
  </si>
  <si>
    <t>03:51 PM</t>
  </si>
  <si>
    <t>03:52 PM</t>
  </si>
  <si>
    <t>03:53 PM</t>
  </si>
  <si>
    <t>03:54 PM</t>
  </si>
  <si>
    <t>03:55 PM</t>
  </si>
  <si>
    <t>03:56 PM</t>
  </si>
  <si>
    <t>03:57 PM</t>
  </si>
  <si>
    <t>03:58 PM</t>
  </si>
  <si>
    <t>03:59 PM</t>
  </si>
  <si>
    <t>04:01 PM</t>
  </si>
  <si>
    <t>04:02 PM</t>
  </si>
  <si>
    <t>04:03 PM</t>
  </si>
  <si>
    <t>04:04 PM</t>
  </si>
  <si>
    <t>04:05 PM</t>
  </si>
  <si>
    <t>04:06 PM</t>
  </si>
  <si>
    <t>04:07 PM</t>
  </si>
  <si>
    <t>04:08 PM</t>
  </si>
  <si>
    <t>04:09 PM</t>
  </si>
  <si>
    <t>04:10 PM</t>
  </si>
  <si>
    <t>04:11 PM</t>
  </si>
  <si>
    <t>04:12 PM</t>
  </si>
  <si>
    <t>04:13 PM</t>
  </si>
  <si>
    <t>04:14 PM</t>
  </si>
  <si>
    <t>04:15 PM</t>
  </si>
  <si>
    <t>04:16 PM</t>
  </si>
  <si>
    <t>04:17 PM</t>
  </si>
  <si>
    <t>04:18 PM</t>
  </si>
  <si>
    <t>04:19 PM</t>
  </si>
  <si>
    <t>04:20 PM</t>
  </si>
  <si>
    <t>04:21 PM</t>
  </si>
  <si>
    <t>04:22 PM</t>
  </si>
  <si>
    <t>04:23 PM</t>
  </si>
  <si>
    <t>04:24 PM</t>
  </si>
  <si>
    <t>04:25 PM</t>
  </si>
  <si>
    <t>04:26 PM</t>
  </si>
  <si>
    <t>04:27 PM</t>
  </si>
  <si>
    <t>04:28 PM</t>
  </si>
  <si>
    <t>04:29 PM</t>
  </si>
  <si>
    <t>04:30 PM</t>
  </si>
  <si>
    <t>04:31 PM</t>
  </si>
  <si>
    <t>04:32 PM</t>
  </si>
  <si>
    <t>04:33 PM</t>
  </si>
  <si>
    <t>04:34 PM</t>
  </si>
  <si>
    <t>04:35 PM</t>
  </si>
  <si>
    <t>04:36 PM</t>
  </si>
  <si>
    <t>04:37 PM</t>
  </si>
  <si>
    <t>04:38 PM</t>
  </si>
  <si>
    <t>04:39 PM</t>
  </si>
  <si>
    <t>04:40 PM</t>
  </si>
  <si>
    <t>04:41 PM</t>
  </si>
  <si>
    <t>04:42 PM</t>
  </si>
  <si>
    <t>04:43 PM</t>
  </si>
  <si>
    <t>04:44 PM</t>
  </si>
  <si>
    <t>04:45 PM</t>
  </si>
  <si>
    <t>04:46 PM</t>
  </si>
  <si>
    <t>04:47 PM</t>
  </si>
  <si>
    <t>04:48 PM</t>
  </si>
  <si>
    <t>04:49 PM</t>
  </si>
  <si>
    <t>04:50 PM</t>
  </si>
  <si>
    <t>04:51 PM</t>
  </si>
  <si>
    <t>04:52 PM</t>
  </si>
  <si>
    <t>04:53 PM</t>
  </si>
  <si>
    <t>04:54 PM</t>
  </si>
  <si>
    <t>04:55 PM</t>
  </si>
  <si>
    <t>04:56 PM</t>
  </si>
  <si>
    <t>04:57 PM</t>
  </si>
  <si>
    <t>04:58 PM</t>
  </si>
  <si>
    <t>04:59 PM</t>
  </si>
  <si>
    <t>05:01 PM</t>
  </si>
  <si>
    <t>05:02 PM</t>
  </si>
  <si>
    <t>05:03 PM</t>
  </si>
  <si>
    <t>05:04 PM</t>
  </si>
  <si>
    <t>05:05 PM</t>
  </si>
  <si>
    <t>05:06 PM</t>
  </si>
  <si>
    <t>05:07 PM</t>
  </si>
  <si>
    <t>05:08 PM</t>
  </si>
  <si>
    <t>05:09 PM</t>
  </si>
  <si>
    <t>05:10 PM</t>
  </si>
  <si>
    <t>05:11 PM</t>
  </si>
  <si>
    <t>05:12 PM</t>
  </si>
  <si>
    <t>05:13 PM</t>
  </si>
  <si>
    <t>05:14 PM</t>
  </si>
  <si>
    <t>05:15 PM</t>
  </si>
  <si>
    <t>05:16 PM</t>
  </si>
  <si>
    <t>05:17 PM</t>
  </si>
  <si>
    <t>05:18 PM</t>
  </si>
  <si>
    <t>05:19 PM</t>
  </si>
  <si>
    <t>05:20 PM</t>
  </si>
  <si>
    <t>05:21 PM</t>
  </si>
  <si>
    <t>05:22 PM</t>
  </si>
  <si>
    <t>05:23 PM</t>
  </si>
  <si>
    <t>05:24 PM</t>
  </si>
  <si>
    <t>05:25 PM</t>
  </si>
  <si>
    <t>05:26 PM</t>
  </si>
  <si>
    <t>05:27 PM</t>
  </si>
  <si>
    <t>05:28 PM</t>
  </si>
  <si>
    <t>05:29 PM</t>
  </si>
  <si>
    <t>05:30 PM</t>
  </si>
  <si>
    <t>05:31 PM</t>
  </si>
  <si>
    <t>05:32 PM</t>
  </si>
  <si>
    <t>05:33 PM</t>
  </si>
  <si>
    <t>05:34 PM</t>
  </si>
  <si>
    <t>05:35 PM</t>
  </si>
  <si>
    <t>05:36 PM</t>
  </si>
  <si>
    <t>05:37 PM</t>
  </si>
  <si>
    <t>05:38 PM</t>
  </si>
  <si>
    <t>05:39 PM</t>
  </si>
  <si>
    <t>05:40 PM</t>
  </si>
  <si>
    <t>05:41 PM</t>
  </si>
  <si>
    <t>05:42 PM</t>
  </si>
  <si>
    <t>05:43 PM</t>
  </si>
  <si>
    <t>05:44 PM</t>
  </si>
  <si>
    <t>05:45 PM</t>
  </si>
  <si>
    <t>05:46 PM</t>
  </si>
  <si>
    <t>05:47 PM</t>
  </si>
  <si>
    <t>05:48 PM</t>
  </si>
  <si>
    <t>05:49 PM</t>
  </si>
  <si>
    <t>05:50 PM</t>
  </si>
  <si>
    <t>05:51 PM</t>
  </si>
  <si>
    <t>05:52 PM</t>
  </si>
  <si>
    <t>05:53 PM</t>
  </si>
  <si>
    <t>05:54 PM</t>
  </si>
  <si>
    <t>05:55 PM</t>
  </si>
  <si>
    <t>05:56 PM</t>
  </si>
  <si>
    <t>05:57 PM</t>
  </si>
  <si>
    <t>05:58 PM</t>
  </si>
  <si>
    <t>05:59 PM</t>
  </si>
  <si>
    <t>06:00 PM</t>
  </si>
  <si>
    <t>06:01 PM</t>
  </si>
  <si>
    <t>06:02 PM</t>
  </si>
  <si>
    <t>06:03 PM</t>
  </si>
  <si>
    <t>06:04 PM</t>
  </si>
  <si>
    <t>06:05 PM</t>
  </si>
  <si>
    <t>06:06 PM</t>
  </si>
  <si>
    <t>06:07 PM</t>
  </si>
  <si>
    <t>06:08 PM</t>
  </si>
  <si>
    <t>06:09 PM</t>
  </si>
  <si>
    <t>06:10 PM</t>
  </si>
  <si>
    <t>06:11 PM</t>
  </si>
  <si>
    <t>06:12 PM</t>
  </si>
  <si>
    <t>06:13 PM</t>
  </si>
  <si>
    <t>06:14 PM</t>
  </si>
  <si>
    <t>06:15 PM</t>
  </si>
  <si>
    <t>06:16 PM</t>
  </si>
  <si>
    <t>06:17 PM</t>
  </si>
  <si>
    <t>06:18 PM</t>
  </si>
  <si>
    <t>06:19 PM</t>
  </si>
  <si>
    <t>06:20 PM</t>
  </si>
  <si>
    <t>06:21 PM</t>
  </si>
  <si>
    <t>06:22 PM</t>
  </si>
  <si>
    <t>06:23 PM</t>
  </si>
  <si>
    <t>06:24 PM</t>
  </si>
  <si>
    <t>06:25 PM</t>
  </si>
  <si>
    <t>06:26 PM</t>
  </si>
  <si>
    <t>06:27 PM</t>
  </si>
  <si>
    <t>06:28 PM</t>
  </si>
  <si>
    <t>06:29 PM</t>
  </si>
  <si>
    <t>06:30 PM</t>
  </si>
  <si>
    <t>06:31 PM</t>
  </si>
  <si>
    <t>06:32 PM</t>
  </si>
  <si>
    <t>06:33 PM</t>
  </si>
  <si>
    <t>06:34 PM</t>
  </si>
  <si>
    <t>06:35 PM</t>
  </si>
  <si>
    <t>06:36 PM</t>
  </si>
  <si>
    <t>06:37 PM</t>
  </si>
  <si>
    <t>06:38 PM</t>
  </si>
  <si>
    <t>06:39 PM</t>
  </si>
  <si>
    <t>06:40 PM</t>
  </si>
  <si>
    <t>06:41 PM</t>
  </si>
  <si>
    <t>06:42 PM</t>
  </si>
  <si>
    <t>06:43 PM</t>
  </si>
  <si>
    <t>06:44 PM</t>
  </si>
  <si>
    <t>06:45 PM</t>
  </si>
  <si>
    <t>06:46 PM</t>
  </si>
  <si>
    <t>06:47 PM</t>
  </si>
  <si>
    <t>06:48 PM</t>
  </si>
  <si>
    <t>06:49 PM</t>
  </si>
  <si>
    <t>06:50 PM</t>
  </si>
  <si>
    <t>06:51 PM</t>
  </si>
  <si>
    <t>06:52 PM</t>
  </si>
  <si>
    <t>06:53 PM</t>
  </si>
  <si>
    <t>06:54 PM</t>
  </si>
  <si>
    <t>06:55 PM</t>
  </si>
  <si>
    <t>06:56 PM</t>
  </si>
  <si>
    <t>06:57 PM</t>
  </si>
  <si>
    <t>06:58 PM</t>
  </si>
  <si>
    <t>06:59 PM</t>
  </si>
  <si>
    <t>07:00 PM</t>
  </si>
  <si>
    <t>07:01 PM</t>
  </si>
  <si>
    <t>07:02 PM</t>
  </si>
  <si>
    <t>07:03 PM</t>
  </si>
  <si>
    <t>07:04 PM</t>
  </si>
  <si>
    <t>07:05 PM</t>
  </si>
  <si>
    <t>07:06 PM</t>
  </si>
  <si>
    <t>07:07 PM</t>
  </si>
  <si>
    <t>07:08 PM</t>
  </si>
  <si>
    <t>07:09 PM</t>
  </si>
  <si>
    <t>07:10 PM</t>
  </si>
  <si>
    <t>07:11 PM</t>
  </si>
  <si>
    <t>07:12 PM</t>
  </si>
  <si>
    <t>07:13 PM</t>
  </si>
  <si>
    <t>07:14 PM</t>
  </si>
  <si>
    <t>07:15 PM</t>
  </si>
  <si>
    <t>07:16 PM</t>
  </si>
  <si>
    <t>07:17 PM</t>
  </si>
  <si>
    <t>07:18 PM</t>
  </si>
  <si>
    <t>07:19 PM</t>
  </si>
  <si>
    <t>07:20 PM</t>
  </si>
  <si>
    <t>07:21 PM</t>
  </si>
  <si>
    <t>07:22 PM</t>
  </si>
  <si>
    <t>07:23 PM</t>
  </si>
  <si>
    <t>07:24 PM</t>
  </si>
  <si>
    <t>07:25 PM</t>
  </si>
  <si>
    <t>07:26 PM</t>
  </si>
  <si>
    <t>07:27 PM</t>
  </si>
  <si>
    <t>07:28 PM</t>
  </si>
  <si>
    <t>07:29 PM</t>
  </si>
  <si>
    <t>07:30 PM</t>
  </si>
  <si>
    <t>07:31 PM</t>
  </si>
  <si>
    <t>07:32 PM</t>
  </si>
  <si>
    <t>07:33 PM</t>
  </si>
  <si>
    <t>07:34 PM</t>
  </si>
  <si>
    <t>07:35 PM</t>
  </si>
  <si>
    <t>07:36 PM</t>
  </si>
  <si>
    <t>07:37 PM</t>
  </si>
  <si>
    <t>07:38 PM</t>
  </si>
  <si>
    <t>07:39 PM</t>
  </si>
  <si>
    <t>07:40 PM</t>
  </si>
  <si>
    <t>07:41 PM</t>
  </si>
  <si>
    <t>07:42 PM</t>
  </si>
  <si>
    <t>07:43 PM</t>
  </si>
  <si>
    <t>07:44 PM</t>
  </si>
  <si>
    <t>07:45 PM</t>
  </si>
  <si>
    <t>07:46 PM</t>
  </si>
  <si>
    <t>07:47 PM</t>
  </si>
  <si>
    <t>07:48 PM</t>
  </si>
  <si>
    <t>07:49 PM</t>
  </si>
  <si>
    <t>07:50 PM</t>
  </si>
  <si>
    <t>07:51 PM</t>
  </si>
  <si>
    <t>07:52 PM</t>
  </si>
  <si>
    <t>07:53 PM</t>
  </si>
  <si>
    <t>07:54 PM</t>
  </si>
  <si>
    <t>07:55 PM</t>
  </si>
  <si>
    <t>07:56 PM</t>
  </si>
  <si>
    <t>07:57 PM</t>
  </si>
  <si>
    <t>07:58 PM</t>
  </si>
  <si>
    <t>07:59 PM</t>
  </si>
  <si>
    <t>08:00 PM</t>
  </si>
  <si>
    <t>08:01 PM</t>
  </si>
  <si>
    <t>08:02 PM</t>
  </si>
  <si>
    <t>08:03 PM</t>
  </si>
  <si>
    <t>08:04 PM</t>
  </si>
  <si>
    <t>08:05 PM</t>
  </si>
  <si>
    <t>08:06 PM</t>
  </si>
  <si>
    <t>08:07 PM</t>
  </si>
  <si>
    <t>08:08 PM</t>
  </si>
  <si>
    <t>08:09 PM</t>
  </si>
  <si>
    <t>08:10 PM</t>
  </si>
  <si>
    <t>08:11 PM</t>
  </si>
  <si>
    <t>08:12 PM</t>
  </si>
  <si>
    <t>08:13 PM</t>
  </si>
  <si>
    <t>08:14 PM</t>
  </si>
  <si>
    <t>08:15 PM</t>
  </si>
  <si>
    <t>08:16 PM</t>
  </si>
  <si>
    <t>08:17 PM</t>
  </si>
  <si>
    <t>08:18 PM</t>
  </si>
  <si>
    <t>08:19 PM</t>
  </si>
  <si>
    <t>08:20 PM</t>
  </si>
  <si>
    <t>08:21 PM</t>
  </si>
  <si>
    <t>08:22 PM</t>
  </si>
  <si>
    <t>08:23 PM</t>
  </si>
  <si>
    <t>08:24 PM</t>
  </si>
  <si>
    <t>08:25 PM</t>
  </si>
  <si>
    <t>08:26 PM</t>
  </si>
  <si>
    <t>08:27 PM</t>
  </si>
  <si>
    <t>08:28 PM</t>
  </si>
  <si>
    <t>08:29 PM</t>
  </si>
  <si>
    <t>08:30 PM</t>
  </si>
  <si>
    <t>08:31 PM</t>
  </si>
  <si>
    <t>08:32 PM</t>
  </si>
  <si>
    <t>08:33 PM</t>
  </si>
  <si>
    <t>08:34 PM</t>
  </si>
  <si>
    <t>08:35 PM</t>
  </si>
  <si>
    <t>08:36 PM</t>
  </si>
  <si>
    <t>08:37 PM</t>
  </si>
  <si>
    <t>08:38 PM</t>
  </si>
  <si>
    <t>08:39 PM</t>
  </si>
  <si>
    <t>08:40 PM</t>
  </si>
  <si>
    <t>08:41 PM</t>
  </si>
  <si>
    <t>08:42 PM</t>
  </si>
  <si>
    <t>08:43 PM</t>
  </si>
  <si>
    <t>08:44 PM</t>
  </si>
  <si>
    <t>08:45 PM</t>
  </si>
  <si>
    <t>08:46 PM</t>
  </si>
  <si>
    <t>08:47 PM</t>
  </si>
  <si>
    <t>08:48 PM</t>
  </si>
  <si>
    <t>08:49 PM</t>
  </si>
  <si>
    <t>08:50 PM</t>
  </si>
  <si>
    <t>08:51 PM</t>
  </si>
  <si>
    <t>08:52 PM</t>
  </si>
  <si>
    <t>08:53 PM</t>
  </si>
  <si>
    <t>08:54 PM</t>
  </si>
  <si>
    <t>08:55 PM</t>
  </si>
  <si>
    <t>08:56 PM</t>
  </si>
  <si>
    <t>08:57 PM</t>
  </si>
  <si>
    <t>08:58 PM</t>
  </si>
  <si>
    <t>08:59 PM</t>
  </si>
  <si>
    <t>09:00 PM</t>
  </si>
  <si>
    <t>09:01 PM</t>
  </si>
  <si>
    <t>09:02 PM</t>
  </si>
  <si>
    <t>09:03 PM</t>
  </si>
  <si>
    <t>09:04 PM</t>
  </si>
  <si>
    <t>09:05 PM</t>
  </si>
  <si>
    <t>09:06 PM</t>
  </si>
  <si>
    <t>09:07 PM</t>
  </si>
  <si>
    <t>09:08 PM</t>
  </si>
  <si>
    <t>09:09 PM</t>
  </si>
  <si>
    <t>09:10 PM</t>
  </si>
  <si>
    <t>09:11 PM</t>
  </si>
  <si>
    <t>09:12 PM</t>
  </si>
  <si>
    <t>09:13 PM</t>
  </si>
  <si>
    <t>09:14 PM</t>
  </si>
  <si>
    <t>09:15 PM</t>
  </si>
  <si>
    <t>09:16 PM</t>
  </si>
  <si>
    <t>09:17 PM</t>
  </si>
  <si>
    <t>09:18 PM</t>
  </si>
  <si>
    <t>09:19 PM</t>
  </si>
  <si>
    <t>09:20 PM</t>
  </si>
  <si>
    <t>09:21 PM</t>
  </si>
  <si>
    <t>09:22 PM</t>
  </si>
  <si>
    <t>09:23 PM</t>
  </si>
  <si>
    <t>09:24 PM</t>
  </si>
  <si>
    <t>09:25 PM</t>
  </si>
  <si>
    <t>09:26 PM</t>
  </si>
  <si>
    <t>09:27 PM</t>
  </si>
  <si>
    <t>09:28 PM</t>
  </si>
  <si>
    <t>09:29 PM</t>
  </si>
  <si>
    <t>09:30 PM</t>
  </si>
  <si>
    <t>09:31 PM</t>
  </si>
  <si>
    <t>09:32 PM</t>
  </si>
  <si>
    <t>09:33 PM</t>
  </si>
  <si>
    <t>09:34 PM</t>
  </si>
  <si>
    <t>09:35 PM</t>
  </si>
  <si>
    <t>09:36 PM</t>
  </si>
  <si>
    <t>09:37 PM</t>
  </si>
  <si>
    <t>09:38 PM</t>
  </si>
  <si>
    <t>09:39 PM</t>
  </si>
  <si>
    <t>09:40 PM</t>
  </si>
  <si>
    <t>09:41 PM</t>
  </si>
  <si>
    <t>09:42 PM</t>
  </si>
  <si>
    <t>09:43 PM</t>
  </si>
  <si>
    <t>09:44 PM</t>
  </si>
  <si>
    <t>09:45 PM</t>
  </si>
  <si>
    <t>09:46 PM</t>
  </si>
  <si>
    <t>09:47 PM</t>
  </si>
  <si>
    <t>09:48 PM</t>
  </si>
  <si>
    <t>09:49 PM</t>
  </si>
  <si>
    <t>09:50 PM</t>
  </si>
  <si>
    <t>09:51 PM</t>
  </si>
  <si>
    <t>09:52 PM</t>
  </si>
  <si>
    <t>09:53 PM</t>
  </si>
  <si>
    <t>09:54 PM</t>
  </si>
  <si>
    <t>09:55 PM</t>
  </si>
  <si>
    <t>09:56 PM</t>
  </si>
  <si>
    <t>09:57 PM</t>
  </si>
  <si>
    <t>09:58 PM</t>
  </si>
  <si>
    <t>09:59 PM</t>
  </si>
  <si>
    <t>10:00 PM</t>
  </si>
  <si>
    <t>10:01 PM</t>
  </si>
  <si>
    <t>10:02 PM</t>
  </si>
  <si>
    <t>10:03 PM</t>
  </si>
  <si>
    <t>10:04 PM</t>
  </si>
  <si>
    <t>10:05 PM</t>
  </si>
  <si>
    <t>10:06 PM</t>
  </si>
  <si>
    <t>10:07 PM</t>
  </si>
  <si>
    <t>10:08 PM</t>
  </si>
  <si>
    <t>10:09 PM</t>
  </si>
  <si>
    <t>10:10 PM</t>
  </si>
  <si>
    <t>10:11 PM</t>
  </si>
  <si>
    <t>10:12 PM</t>
  </si>
  <si>
    <t>10:13 PM</t>
  </si>
  <si>
    <t>10:14 PM</t>
  </si>
  <si>
    <t>10:15 PM</t>
  </si>
  <si>
    <t>10:16 PM</t>
  </si>
  <si>
    <t>10:17 PM</t>
  </si>
  <si>
    <t>10:18 PM</t>
  </si>
  <si>
    <t>10:19 PM</t>
  </si>
  <si>
    <t>10:20 PM</t>
  </si>
  <si>
    <t>10:21 PM</t>
  </si>
  <si>
    <t>10:22 PM</t>
  </si>
  <si>
    <t>10:23 PM</t>
  </si>
  <si>
    <t>10:24 PM</t>
  </si>
  <si>
    <t>10:25 PM</t>
  </si>
  <si>
    <t>10:26 PM</t>
  </si>
  <si>
    <t>10:27 PM</t>
  </si>
  <si>
    <t>10:28 PM</t>
  </si>
  <si>
    <t>10:29 PM</t>
  </si>
  <si>
    <t>10:30 PM</t>
  </si>
  <si>
    <t>10:31 PM</t>
  </si>
  <si>
    <t>10:32 PM</t>
  </si>
  <si>
    <t>10:33 PM</t>
  </si>
  <si>
    <t>10:34 PM</t>
  </si>
  <si>
    <t>10:35 PM</t>
  </si>
  <si>
    <t>10:36 PM</t>
  </si>
  <si>
    <t>10:37 PM</t>
  </si>
  <si>
    <t>10:38 PM</t>
  </si>
  <si>
    <t>10:39 PM</t>
  </si>
  <si>
    <t>10:40 PM</t>
  </si>
  <si>
    <t>10:41 PM</t>
  </si>
  <si>
    <t>10:42 PM</t>
  </si>
  <si>
    <t>10:43 PM</t>
  </si>
  <si>
    <t>10:44 PM</t>
  </si>
  <si>
    <t>10:45 PM</t>
  </si>
  <si>
    <t>10:46 PM</t>
  </si>
  <si>
    <t>10:47 PM</t>
  </si>
  <si>
    <t>10:48 PM</t>
  </si>
  <si>
    <t>10:49 PM</t>
  </si>
  <si>
    <t>10:50 PM</t>
  </si>
  <si>
    <t>10:51 PM</t>
  </si>
  <si>
    <t>10:52 PM</t>
  </si>
  <si>
    <t>10:53 PM</t>
  </si>
  <si>
    <t>10:54 PM</t>
  </si>
  <si>
    <t>10:55 PM</t>
  </si>
  <si>
    <t>10:56 PM</t>
  </si>
  <si>
    <t>10:57 PM</t>
  </si>
  <si>
    <t>10:58 PM</t>
  </si>
  <si>
    <t>10:59 PM</t>
  </si>
  <si>
    <t>11:00 PM</t>
  </si>
  <si>
    <t>11:01 PM</t>
  </si>
  <si>
    <t>11:02 PM</t>
  </si>
  <si>
    <t>11:03 PM</t>
  </si>
  <si>
    <t>11:04 PM</t>
  </si>
  <si>
    <t>11:05 PM</t>
  </si>
  <si>
    <t>11:06 PM</t>
  </si>
  <si>
    <t>11:07 PM</t>
  </si>
  <si>
    <t>11:08 PM</t>
  </si>
  <si>
    <t>11:09 PM</t>
  </si>
  <si>
    <t>11:10 PM</t>
  </si>
  <si>
    <t>11:11 PM</t>
  </si>
  <si>
    <t>11:12 PM</t>
  </si>
  <si>
    <t>11:13 PM</t>
  </si>
  <si>
    <t>11:14 PM</t>
  </si>
  <si>
    <t>11:15 PM</t>
  </si>
  <si>
    <t>11:16 PM</t>
  </si>
  <si>
    <t>11:17 PM</t>
  </si>
  <si>
    <t>11:18 PM</t>
  </si>
  <si>
    <t>11:19 PM</t>
  </si>
  <si>
    <t>11:20 PM</t>
  </si>
  <si>
    <t>11:21 PM</t>
  </si>
  <si>
    <t>11:22 PM</t>
  </si>
  <si>
    <t>11:23 PM</t>
  </si>
  <si>
    <t>11:24 PM</t>
  </si>
  <si>
    <t>11:25 PM</t>
  </si>
  <si>
    <t>11:26 PM</t>
  </si>
  <si>
    <t>11:27 PM</t>
  </si>
  <si>
    <t>11:28 PM</t>
  </si>
  <si>
    <t>11:29 PM</t>
  </si>
  <si>
    <t>11:30 PM</t>
  </si>
  <si>
    <t>11:31 PM</t>
  </si>
  <si>
    <t>11:32 PM</t>
  </si>
  <si>
    <t>11:33 PM</t>
  </si>
  <si>
    <t>11:34 PM</t>
  </si>
  <si>
    <t>11:35 PM</t>
  </si>
  <si>
    <t>11:36 PM</t>
  </si>
  <si>
    <t>11:37 PM</t>
  </si>
  <si>
    <t>11:38 PM</t>
  </si>
  <si>
    <t>11:39 PM</t>
  </si>
  <si>
    <t>11:40 PM</t>
  </si>
  <si>
    <t>11:41 PM</t>
  </si>
  <si>
    <t>11:42 PM</t>
  </si>
  <si>
    <t>11:43 PM</t>
  </si>
  <si>
    <t>11:44 PM</t>
  </si>
  <si>
    <t>11:45 PM</t>
  </si>
  <si>
    <t>11:46 PM</t>
  </si>
  <si>
    <t>11:47 PM</t>
  </si>
  <si>
    <t>11:48 PM</t>
  </si>
  <si>
    <t>11:49 PM</t>
  </si>
  <si>
    <t>11:50 PM</t>
  </si>
  <si>
    <t>11:51 PM</t>
  </si>
  <si>
    <t>11:52 PM</t>
  </si>
  <si>
    <t>11:53 PM</t>
  </si>
  <si>
    <t>11:54 PM</t>
  </si>
  <si>
    <t>11:55 PM</t>
  </si>
  <si>
    <t>11:56 PM</t>
  </si>
  <si>
    <t>11:57 PM</t>
  </si>
  <si>
    <t>11:58 PM</t>
  </si>
  <si>
    <t>11:59 PM</t>
  </si>
  <si>
    <t>12:00 PM</t>
  </si>
  <si>
    <t>12:01 PM</t>
  </si>
  <si>
    <t>12:02 PM</t>
  </si>
  <si>
    <t>12:03 PM</t>
  </si>
  <si>
    <t>12:04 PM</t>
  </si>
  <si>
    <t>12:05 PM</t>
  </si>
  <si>
    <t>12:07 PM</t>
  </si>
  <si>
    <t>12:08 PM</t>
  </si>
  <si>
    <t>12:09 PM</t>
  </si>
  <si>
    <t>12:10 PM</t>
  </si>
  <si>
    <t>12:11 PM</t>
  </si>
  <si>
    <t>12:12 PM</t>
  </si>
  <si>
    <t>12:13 PM</t>
  </si>
  <si>
    <t>12:14 PM</t>
  </si>
  <si>
    <t>12:15 PM</t>
  </si>
  <si>
    <t>12:16 PM</t>
  </si>
  <si>
    <t>12:17 PM</t>
  </si>
  <si>
    <t>12:18 PM</t>
  </si>
  <si>
    <t>12:19 PM</t>
  </si>
  <si>
    <t>12:20 PM</t>
  </si>
  <si>
    <t>12:21 PM</t>
  </si>
  <si>
    <t>12:22 PM</t>
  </si>
  <si>
    <t>12:23 PM</t>
  </si>
  <si>
    <t>12:24 PM</t>
  </si>
  <si>
    <t>12:25 PM</t>
  </si>
  <si>
    <t>12:26 PM</t>
  </si>
  <si>
    <t>12:27 PM</t>
  </si>
  <si>
    <t>12:28 PM</t>
  </si>
  <si>
    <t>12:29 PM</t>
  </si>
  <si>
    <t>12:30 PM</t>
  </si>
  <si>
    <t>12:31 PM</t>
  </si>
  <si>
    <t>12:32 PM</t>
  </si>
  <si>
    <t>12:33 PM</t>
  </si>
  <si>
    <t>12:34 PM</t>
  </si>
  <si>
    <t>12:35 PM</t>
  </si>
  <si>
    <t>12:36 PM</t>
  </si>
  <si>
    <t>12:37 PM</t>
  </si>
  <si>
    <t>12:38 PM</t>
  </si>
  <si>
    <t>12:39 PM</t>
  </si>
  <si>
    <t>12:40 PM</t>
  </si>
  <si>
    <t>12:41 PM</t>
  </si>
  <si>
    <t>12:42 PM</t>
  </si>
  <si>
    <t>12:43 PM</t>
  </si>
  <si>
    <t>12:44 PM</t>
  </si>
  <si>
    <t>12:45 PM</t>
  </si>
  <si>
    <t>12:46 PM</t>
  </si>
  <si>
    <t>12:47 PM</t>
  </si>
  <si>
    <t>12:48 PM</t>
  </si>
  <si>
    <t>12:49 PM</t>
  </si>
  <si>
    <t>12:50 PM</t>
  </si>
  <si>
    <t>12:51 PM</t>
  </si>
  <si>
    <t>12:52 PM</t>
  </si>
  <si>
    <t>12:53 PM</t>
  </si>
  <si>
    <t>12:54 PM</t>
  </si>
  <si>
    <t>12:55 PM</t>
  </si>
  <si>
    <t>12:56 PM</t>
  </si>
  <si>
    <t>12:57 PM</t>
  </si>
  <si>
    <t>12:58 PM</t>
  </si>
  <si>
    <t>12:59 PM</t>
  </si>
  <si>
    <t>Tour Roles/Broadway Roles</t>
  </si>
  <si>
    <t>Logo</t>
  </si>
  <si>
    <t>N/A</t>
  </si>
  <si>
    <t>Person 1</t>
  </si>
  <si>
    <t xml:space="preserve"> 123.425.6530</t>
  </si>
  <si>
    <t>Person 2</t>
  </si>
  <si>
    <t xml:space="preserve"> 123.425.6531</t>
  </si>
  <si>
    <t>Person 3</t>
  </si>
  <si>
    <t xml:space="preserve"> 123.425.6532</t>
  </si>
  <si>
    <t>Person 4</t>
  </si>
  <si>
    <t xml:space="preserve"> 123.425.6533</t>
  </si>
  <si>
    <t>Person 5</t>
  </si>
  <si>
    <t xml:space="preserve"> 123.425.6534</t>
  </si>
  <si>
    <t>Person 6</t>
  </si>
  <si>
    <t xml:space="preserve"> 123.425.6535</t>
  </si>
  <si>
    <t>Person 7</t>
  </si>
  <si>
    <t xml:space="preserve"> 123.425.6536</t>
  </si>
  <si>
    <t>Person 8</t>
  </si>
  <si>
    <t xml:space="preserve"> 123.425.6537</t>
  </si>
  <si>
    <t>Person 9</t>
  </si>
  <si>
    <t xml:space="preserve"> 123.425.6538</t>
  </si>
  <si>
    <t>Person 10</t>
  </si>
  <si>
    <t xml:space="preserve"> 123.425.6539</t>
  </si>
  <si>
    <t>Person 11</t>
  </si>
  <si>
    <t xml:space="preserve"> 123.425.6540</t>
  </si>
  <si>
    <t>Person 12</t>
  </si>
  <si>
    <t xml:space="preserve"> 123.425.6541</t>
  </si>
  <si>
    <t>Person 13</t>
  </si>
  <si>
    <t xml:space="preserve"> 123.425.6542</t>
  </si>
  <si>
    <t>Person 14</t>
  </si>
  <si>
    <t xml:space="preserve"> 123.425.6543</t>
  </si>
  <si>
    <t>Runner #5</t>
  </si>
  <si>
    <t>Person 15</t>
  </si>
  <si>
    <t xml:space="preserve"> 123.425.6544</t>
  </si>
  <si>
    <t xml:space="preserve">Person 16 </t>
  </si>
  <si>
    <t xml:space="preserve"> 123.425.6545</t>
  </si>
  <si>
    <t>Person 17</t>
  </si>
  <si>
    <t xml:space="preserve"> 123.425.6546</t>
  </si>
  <si>
    <t>Person 18</t>
  </si>
  <si>
    <t xml:space="preserve"> 123.425.6547</t>
  </si>
  <si>
    <t>Person 19</t>
  </si>
  <si>
    <t xml:space="preserve"> 123.425.6548</t>
  </si>
  <si>
    <t>Person 20</t>
  </si>
  <si>
    <t xml:space="preserve"> 123.425.6549</t>
  </si>
  <si>
    <t>Person 21</t>
  </si>
  <si>
    <t xml:space="preserve"> 123.425.6550</t>
  </si>
  <si>
    <t>Person 22</t>
  </si>
  <si>
    <t xml:space="preserve"> 123.425.6551</t>
  </si>
  <si>
    <t>Person 23</t>
  </si>
  <si>
    <t xml:space="preserve"> 123.425.6552</t>
  </si>
  <si>
    <t>Person 24</t>
  </si>
  <si>
    <t xml:space="preserve"> 123.425.6553</t>
  </si>
  <si>
    <t>Person 25</t>
  </si>
  <si>
    <t xml:space="preserve"> 123.425.6554</t>
  </si>
  <si>
    <t>Person 26</t>
  </si>
  <si>
    <t xml:space="preserve"> 123.425.6555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</si>
</sst>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h:mm;@"/>
    <numFmt numFmtId="166" formatCode="[$-F400]h:mm:ss\ AM/PM"/>
  </numFmts>
  <fonts count="3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B12028"/>
      <name val="Aptos Narrow"/>
      <family val="2"/>
      <scheme val="minor"/>
    </font>
    <font>
      <b/>
      <sz val="11"/>
      <color theme="0" tint="-4.9989318521683403E-2"/>
      <name val="Aptos Narrow"/>
      <family val="2"/>
      <scheme val="minor"/>
    </font>
    <font>
      <b/>
      <sz val="36"/>
      <color rgb="FFB12028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rgb="FFB12028"/>
      <name val="Aptos Narrow"/>
      <family val="2"/>
      <scheme val="minor"/>
    </font>
    <font>
      <sz val="12"/>
      <color rgb="FFB12028"/>
      <name val="Aptos Narrow"/>
      <family val="2"/>
      <scheme val="minor"/>
    </font>
    <font>
      <u/>
      <sz val="11"/>
      <color rgb="FFC00000"/>
      <name val="Aptos Narrow"/>
      <family val="2"/>
      <scheme val="minor"/>
    </font>
    <font>
      <b/>
      <sz val="11"/>
      <color theme="0"/>
      <name val="Verdana"/>
      <family val="2"/>
    </font>
    <font>
      <b/>
      <sz val="11"/>
      <color rgb="FFB12028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26"/>
      <color theme="0" tint="-4.9989318521683403E-2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26"/>
      <color theme="0"/>
      <name val="Aptos Narrow"/>
      <family val="2"/>
      <scheme val="minor"/>
    </font>
    <font>
      <b/>
      <sz val="22"/>
      <color theme="0"/>
      <name val="Aptos Narrow"/>
      <family val="2"/>
      <scheme val="minor"/>
    </font>
    <font>
      <b/>
      <sz val="22"/>
      <color theme="0" tint="-4.9989318521683403E-2"/>
      <name val="Aptos Narrow"/>
      <family val="2"/>
      <scheme val="minor"/>
    </font>
    <font>
      <b/>
      <sz val="12"/>
      <color rgb="FFB12028"/>
      <name val="Aptos Narrow"/>
      <family val="2"/>
      <scheme val="minor"/>
    </font>
    <font>
      <sz val="11"/>
      <color rgb="FF000000"/>
      <name val="Aptos Narrow"/>
      <family val="2"/>
      <scheme val="minor"/>
    </font>
    <font>
      <vertAlign val="superscript"/>
      <sz val="11"/>
      <color rgb="FF000000"/>
      <name val="Aptos Narrow"/>
      <family val="2"/>
      <scheme val="minor"/>
    </font>
    <font>
      <vertAlign val="superscript"/>
      <sz val="11"/>
      <color rgb="FFB12028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20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C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B12028"/>
      </top>
      <bottom style="thin">
        <color rgb="FFB1202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12028"/>
      </left>
      <right style="medium">
        <color rgb="FFB12028"/>
      </right>
      <top style="thin">
        <color rgb="FFB12028"/>
      </top>
      <bottom style="thin">
        <color rgb="FFB12028"/>
      </bottom>
      <diagonal/>
    </border>
    <border>
      <left style="thin">
        <color rgb="FFB12028"/>
      </left>
      <right style="medium">
        <color rgb="FFB12028"/>
      </right>
      <top style="thin">
        <color rgb="FFB12028"/>
      </top>
      <bottom style="medium">
        <color rgb="FFB12028"/>
      </bottom>
      <diagonal/>
    </border>
    <border>
      <left style="medium">
        <color rgb="FFB12028"/>
      </left>
      <right style="thin">
        <color indexed="64"/>
      </right>
      <top/>
      <bottom/>
      <diagonal/>
    </border>
    <border>
      <left style="thin">
        <color rgb="FFB12028"/>
      </left>
      <right style="medium">
        <color rgb="FFB12028"/>
      </right>
      <top/>
      <bottom style="thin">
        <color rgb="FFB12028"/>
      </bottom>
      <diagonal/>
    </border>
    <border>
      <left style="medium">
        <color rgb="FFB12028"/>
      </left>
      <right/>
      <top style="medium">
        <color rgb="FFB12028"/>
      </top>
      <bottom style="thin">
        <color rgb="FFB12028"/>
      </bottom>
      <diagonal/>
    </border>
    <border>
      <left/>
      <right style="medium">
        <color rgb="FFB12028"/>
      </right>
      <top style="medium">
        <color rgb="FFB12028"/>
      </top>
      <bottom style="thin">
        <color rgb="FFB12028"/>
      </bottom>
      <diagonal/>
    </border>
    <border>
      <left style="medium">
        <color rgb="FFB12028"/>
      </left>
      <right style="thin">
        <color indexed="64"/>
      </right>
      <top/>
      <bottom style="medium">
        <color rgb="FFB12028"/>
      </bottom>
      <diagonal/>
    </border>
    <border>
      <left/>
      <right/>
      <top style="thin">
        <color rgb="FFB12028"/>
      </top>
      <bottom/>
      <diagonal/>
    </border>
    <border>
      <left style="thin">
        <color rgb="FFB12028"/>
      </left>
      <right style="medium">
        <color rgb="FFB12028"/>
      </right>
      <top style="medium">
        <color rgb="FFB12028"/>
      </top>
      <bottom style="thin">
        <color rgb="FFB12028"/>
      </bottom>
      <diagonal/>
    </border>
    <border>
      <left style="medium">
        <color rgb="FFB12028"/>
      </left>
      <right style="thin">
        <color rgb="FFB12028"/>
      </right>
      <top style="thin">
        <color rgb="FFB12028"/>
      </top>
      <bottom style="thin">
        <color rgb="FFB12028"/>
      </bottom>
      <diagonal/>
    </border>
    <border>
      <left style="medium">
        <color rgb="FFB12028"/>
      </left>
      <right style="thin">
        <color rgb="FFB12028"/>
      </right>
      <top style="thin">
        <color rgb="FFB12028"/>
      </top>
      <bottom style="medium">
        <color rgb="FFB12028"/>
      </bottom>
      <diagonal/>
    </border>
    <border>
      <left style="medium">
        <color rgb="FFB12028"/>
      </left>
      <right style="thin">
        <color rgb="FFB12028"/>
      </right>
      <top style="thin">
        <color indexed="64"/>
      </top>
      <bottom style="thin">
        <color rgb="FFB12028"/>
      </bottom>
      <diagonal/>
    </border>
    <border>
      <left style="medium">
        <color rgb="FFB12028"/>
      </left>
      <right style="thin">
        <color rgb="FFB12028"/>
      </right>
      <top style="medium">
        <color rgb="FFB12028"/>
      </top>
      <bottom/>
      <diagonal/>
    </border>
    <border>
      <left style="medium">
        <color rgb="FFB12028"/>
      </left>
      <right style="thin">
        <color indexed="64"/>
      </right>
      <top style="thin">
        <color rgb="FFC00000"/>
      </top>
      <bottom/>
      <diagonal/>
    </border>
    <border>
      <left style="medium">
        <color rgb="FFB12028"/>
      </left>
      <right style="thin">
        <color indexed="64"/>
      </right>
      <top/>
      <bottom style="thin">
        <color rgb="FFC00000"/>
      </bottom>
      <diagonal/>
    </border>
    <border>
      <left style="medium">
        <color rgb="FFB12028"/>
      </left>
      <right/>
      <top style="medium">
        <color rgb="FFB12028"/>
      </top>
      <bottom style="thin">
        <color rgb="FFC00000"/>
      </bottom>
      <diagonal/>
    </border>
    <border>
      <left/>
      <right style="medium">
        <color rgb="FFB12028"/>
      </right>
      <top style="medium">
        <color rgb="FFB12028"/>
      </top>
      <bottom style="thin">
        <color rgb="FFC00000"/>
      </bottom>
      <diagonal/>
    </border>
    <border>
      <left style="thin">
        <color indexed="64"/>
      </left>
      <right style="medium">
        <color rgb="FFB12028"/>
      </right>
      <top style="thin">
        <color rgb="FFC00000"/>
      </top>
      <bottom/>
      <diagonal/>
    </border>
    <border>
      <left style="medium">
        <color rgb="FFB12028"/>
      </left>
      <right/>
      <top style="medium">
        <color rgb="FFB12028"/>
      </top>
      <bottom/>
      <diagonal/>
    </border>
    <border>
      <left/>
      <right style="medium">
        <color rgb="FFB12028"/>
      </right>
      <top style="medium">
        <color rgb="FFB12028"/>
      </top>
      <bottom/>
      <diagonal/>
    </border>
    <border>
      <left/>
      <right/>
      <top style="medium">
        <color rgb="FFB12028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rgb="FFB12028"/>
      </right>
      <top/>
      <bottom/>
      <diagonal/>
    </border>
    <border>
      <left style="thin">
        <color indexed="64"/>
      </left>
      <right style="medium">
        <color rgb="FFB12028"/>
      </right>
      <top/>
      <bottom style="thin">
        <color rgb="FFB12028"/>
      </bottom>
      <diagonal/>
    </border>
    <border>
      <left style="thin">
        <color indexed="64"/>
      </left>
      <right style="medium">
        <color rgb="FFB12028"/>
      </right>
      <top style="thin">
        <color rgb="FFB12028"/>
      </top>
      <bottom/>
      <diagonal/>
    </border>
    <border>
      <left style="thin">
        <color rgb="FFB12028"/>
      </left>
      <right style="thin">
        <color rgb="FFB12028"/>
      </right>
      <top style="thin">
        <color rgb="FFB12028"/>
      </top>
      <bottom style="thin">
        <color rgb="FFB12028"/>
      </bottom>
      <diagonal/>
    </border>
    <border>
      <left style="thin">
        <color rgb="FFB12028"/>
      </left>
      <right style="thin">
        <color rgb="FFB12028"/>
      </right>
      <top style="thin">
        <color rgb="FFB12028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thin">
        <color rgb="FFB12028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/>
      <top style="medium">
        <color rgb="FFC00000"/>
      </top>
      <bottom style="thin">
        <color rgb="FFB12028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medium">
        <color rgb="FFC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/>
      <right/>
      <top style="medium">
        <color rgb="FFC00000"/>
      </top>
      <bottom style="thin">
        <color rgb="FFB12028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thin">
        <color rgb="FFB12028"/>
      </left>
      <right style="thin">
        <color rgb="FFB12028"/>
      </right>
      <top style="thin">
        <color rgb="FFB12028"/>
      </top>
      <bottom style="medium">
        <color rgb="FFB12028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B12028"/>
      </left>
      <right/>
      <top style="thin">
        <color rgb="FFB12028"/>
      </top>
      <bottom/>
      <diagonal/>
    </border>
    <border>
      <left style="medium">
        <color rgb="FFB12028"/>
      </left>
      <right style="thin">
        <color theme="0"/>
      </right>
      <top/>
      <bottom/>
      <diagonal/>
    </border>
    <border>
      <left style="medium">
        <color rgb="FFB12028"/>
      </left>
      <right/>
      <top/>
      <bottom/>
      <diagonal/>
    </border>
    <border>
      <left/>
      <right style="thin">
        <color rgb="FFB12028"/>
      </right>
      <top style="thin">
        <color rgb="FFB12028"/>
      </top>
      <bottom/>
      <diagonal/>
    </border>
    <border>
      <left/>
      <right style="thin">
        <color rgb="FFB12028"/>
      </right>
      <top/>
      <bottom style="thin">
        <color rgb="FFB12028"/>
      </bottom>
      <diagonal/>
    </border>
    <border>
      <left/>
      <right/>
      <top/>
      <bottom style="medium">
        <color rgb="FFB12028"/>
      </bottom>
      <diagonal/>
    </border>
    <border>
      <left style="thin">
        <color rgb="FFB12028"/>
      </left>
      <right/>
      <top/>
      <bottom/>
      <diagonal/>
    </border>
    <border>
      <left style="thin">
        <color rgb="FFB12028"/>
      </left>
      <right/>
      <top/>
      <bottom style="thin">
        <color rgb="FFB12028"/>
      </bottom>
      <diagonal/>
    </border>
    <border>
      <left style="thin">
        <color rgb="FFB12028"/>
      </left>
      <right style="thin">
        <color rgb="FFB12028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rgb="FFB12028"/>
      </left>
      <right style="thin">
        <color rgb="FFB12028"/>
      </right>
      <top/>
      <bottom style="thin">
        <color rgb="FFB12028"/>
      </bottom>
      <diagonal/>
    </border>
    <border>
      <left/>
      <right style="thin">
        <color rgb="FFB12028"/>
      </right>
      <top style="thin">
        <color rgb="FFB12028"/>
      </top>
      <bottom style="thin">
        <color rgb="FFB12028"/>
      </bottom>
      <diagonal/>
    </border>
    <border>
      <left style="thin">
        <color rgb="FFB12028"/>
      </left>
      <right/>
      <top style="thin">
        <color rgb="FFB12028"/>
      </top>
      <bottom style="thin">
        <color rgb="FFB12028"/>
      </bottom>
      <diagonal/>
    </border>
    <border>
      <left style="medium">
        <color rgb="FFB12028"/>
      </left>
      <right style="thin">
        <color rgb="FFB12028"/>
      </right>
      <top style="medium">
        <color rgb="FFB12028"/>
      </top>
      <bottom style="thin">
        <color rgb="FFB12028"/>
      </bottom>
      <diagonal/>
    </border>
    <border>
      <left style="thin">
        <color rgb="FFB12028"/>
      </left>
      <right style="thin">
        <color rgb="FFB12028"/>
      </right>
      <top style="medium">
        <color rgb="FFB12028"/>
      </top>
      <bottom style="thin">
        <color rgb="FFB12028"/>
      </bottom>
      <diagonal/>
    </border>
    <border>
      <left/>
      <right style="medium">
        <color rgb="FFB12028"/>
      </right>
      <top/>
      <bottom/>
      <diagonal/>
    </border>
    <border>
      <left style="medium">
        <color rgb="FFB12028"/>
      </left>
      <right/>
      <top/>
      <bottom style="medium">
        <color rgb="FFB12028"/>
      </bottom>
      <diagonal/>
    </border>
    <border>
      <left/>
      <right style="medium">
        <color rgb="FFB12028"/>
      </right>
      <top/>
      <bottom style="medium">
        <color rgb="FFB12028"/>
      </bottom>
      <diagonal/>
    </border>
    <border>
      <left style="medium">
        <color rgb="FFB12028"/>
      </left>
      <right style="medium">
        <color rgb="FFB12028"/>
      </right>
      <top style="thin">
        <color rgb="FFB12028"/>
      </top>
      <bottom style="thin">
        <color rgb="FFB12028"/>
      </bottom>
      <diagonal/>
    </border>
    <border>
      <left style="medium">
        <color rgb="FFB12028"/>
      </left>
      <right style="thin">
        <color rgb="FFB12028"/>
      </right>
      <top style="thin">
        <color rgb="FFB12028"/>
      </top>
      <bottom/>
      <diagonal/>
    </border>
    <border>
      <left style="thin">
        <color rgb="FFB12028"/>
      </left>
      <right style="medium">
        <color rgb="FFB12028"/>
      </right>
      <top style="thin">
        <color rgb="FFB12028"/>
      </top>
      <bottom/>
      <diagonal/>
    </border>
    <border>
      <left/>
      <right style="medium">
        <color rgb="FFB12028"/>
      </right>
      <top style="thin">
        <color theme="0"/>
      </top>
      <bottom style="thin">
        <color theme="0"/>
      </bottom>
      <diagonal/>
    </border>
    <border>
      <left style="medium">
        <color rgb="FFB12028"/>
      </left>
      <right style="medium">
        <color rgb="FFB12028"/>
      </right>
      <top/>
      <bottom/>
      <diagonal/>
    </border>
    <border>
      <left style="medium">
        <color rgb="FFB12028"/>
      </left>
      <right/>
      <top style="medium">
        <color rgb="FFC00000"/>
      </top>
      <bottom style="thin">
        <color rgb="FFB12028"/>
      </bottom>
      <diagonal/>
    </border>
    <border>
      <left/>
      <right style="medium">
        <color rgb="FFB12028"/>
      </right>
      <top style="medium">
        <color rgb="FFC00000"/>
      </top>
      <bottom style="thin">
        <color rgb="FFB12028"/>
      </bottom>
      <diagonal/>
    </border>
    <border>
      <left style="medium">
        <color rgb="FFB12028"/>
      </left>
      <right/>
      <top style="medium">
        <color rgb="FFC00000"/>
      </top>
      <bottom style="medium">
        <color rgb="FFB12028"/>
      </bottom>
      <diagonal/>
    </border>
    <border>
      <left/>
      <right style="medium">
        <color rgb="FFB12028"/>
      </right>
      <top style="medium">
        <color rgb="FFC00000"/>
      </top>
      <bottom style="medium">
        <color rgb="FFB12028"/>
      </bottom>
      <diagonal/>
    </border>
    <border>
      <left style="thin">
        <color indexed="64"/>
      </left>
      <right style="medium">
        <color rgb="FFB12028"/>
      </right>
      <top/>
      <bottom style="medium">
        <color rgb="FFB12028"/>
      </bottom>
      <diagonal/>
    </border>
    <border>
      <left/>
      <right style="medium">
        <color rgb="FFC00000"/>
      </right>
      <top style="medium">
        <color rgb="FFB12028"/>
      </top>
      <bottom style="thin">
        <color rgb="FFB12028"/>
      </bottom>
      <diagonal/>
    </border>
    <border>
      <left style="medium">
        <color rgb="FFC00000"/>
      </left>
      <right/>
      <top style="medium">
        <color rgb="FFB12028"/>
      </top>
      <bottom style="thin">
        <color rgb="FFB12028"/>
      </bottom>
      <diagonal/>
    </border>
    <border>
      <left/>
      <right/>
      <top style="medium">
        <color rgb="FFB12028"/>
      </top>
      <bottom style="thin">
        <color rgb="FFB12028"/>
      </bottom>
      <diagonal/>
    </border>
    <border>
      <left style="medium">
        <color rgb="FFC00000"/>
      </left>
      <right style="thin">
        <color rgb="FFC00000"/>
      </right>
      <top style="medium">
        <color rgb="FFB12028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medium">
        <color rgb="FFB12028"/>
      </top>
      <bottom style="thin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B12028"/>
      </bottom>
      <diagonal/>
    </border>
    <border>
      <left style="medium">
        <color rgb="FFC00000"/>
      </left>
      <right/>
      <top style="medium">
        <color rgb="FFC00000"/>
      </top>
      <bottom style="medium">
        <color rgb="FFB12028"/>
      </bottom>
      <diagonal/>
    </border>
    <border>
      <left/>
      <right/>
      <top style="medium">
        <color rgb="FFC00000"/>
      </top>
      <bottom style="medium">
        <color rgb="FFB12028"/>
      </bottom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medium">
        <color rgb="FFB12028"/>
      </bottom>
      <diagonal/>
    </border>
    <border>
      <left style="thin">
        <color rgb="FFC00000"/>
      </left>
      <right style="medium">
        <color rgb="FFC00000"/>
      </right>
      <top style="medium">
        <color rgb="FFC00000"/>
      </top>
      <bottom style="medium">
        <color rgb="FFB12028"/>
      </bottom>
      <diagonal/>
    </border>
    <border>
      <left style="medium">
        <color rgb="FFB12028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B12028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B12028"/>
      </top>
      <bottom style="medium">
        <color rgb="FFB12028"/>
      </bottom>
      <diagonal/>
    </border>
    <border>
      <left/>
      <right style="medium">
        <color rgb="FFC00000"/>
      </right>
      <top style="medium">
        <color rgb="FFB12028"/>
      </top>
      <bottom style="medium">
        <color rgb="FFB12028"/>
      </bottom>
      <diagonal/>
    </border>
    <border>
      <left style="medium">
        <color rgb="FFB12028"/>
      </left>
      <right/>
      <top style="medium">
        <color rgb="FFB12028"/>
      </top>
      <bottom style="medium">
        <color rgb="FFB12028"/>
      </bottom>
      <diagonal/>
    </border>
    <border>
      <left/>
      <right style="medium">
        <color rgb="FFB12028"/>
      </right>
      <top style="medium">
        <color rgb="FFB12028"/>
      </top>
      <bottom style="medium">
        <color rgb="FFB12028"/>
      </bottom>
      <diagonal/>
    </border>
    <border>
      <left/>
      <right/>
      <top style="medium">
        <color rgb="FFB12028"/>
      </top>
      <bottom style="medium">
        <color rgb="FFB12028"/>
      </bottom>
      <diagonal/>
    </border>
    <border>
      <left style="medium">
        <color rgb="FFB12028"/>
      </left>
      <right style="thin">
        <color rgb="FFC00000"/>
      </right>
      <top style="medium">
        <color rgb="FFB12028"/>
      </top>
      <bottom style="medium">
        <color rgb="FFB12028"/>
      </bottom>
      <diagonal/>
    </border>
    <border>
      <left style="thin">
        <color rgb="FFC00000"/>
      </left>
      <right style="medium">
        <color rgb="FFB12028"/>
      </right>
      <top style="medium">
        <color rgb="FFB12028"/>
      </top>
      <bottom style="medium">
        <color rgb="FFB12028"/>
      </bottom>
      <diagonal/>
    </border>
  </borders>
  <cellStyleXfs count="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54">
    <xf numFmtId="0" fontId="0" fillId="0" borderId="0" xfId="0"/>
    <xf numFmtId="0" fontId="1" fillId="0" borderId="0" xfId="1"/>
    <xf numFmtId="10" fontId="1" fillId="0" borderId="0" xfId="1" applyNumberFormat="1"/>
    <xf numFmtId="44" fontId="1" fillId="0" borderId="0" xfId="1" applyNumberFormat="1"/>
    <xf numFmtId="0" fontId="1" fillId="0" borderId="0" xfId="1" applyAlignment="1">
      <alignment horizontal="center"/>
    </xf>
    <xf numFmtId="44" fontId="1" fillId="3" borderId="0" xfId="1" applyNumberFormat="1" applyFill="1"/>
    <xf numFmtId="44" fontId="1" fillId="2" borderId="0" xfId="1" applyNumberFormat="1" applyFill="1"/>
    <xf numFmtId="0" fontId="1" fillId="2" borderId="0" xfId="1" applyFill="1"/>
    <xf numFmtId="0" fontId="1" fillId="4" borderId="0" xfId="1" applyFill="1"/>
    <xf numFmtId="43" fontId="1" fillId="0" borderId="0" xfId="1" applyNumberFormat="1"/>
    <xf numFmtId="0" fontId="1" fillId="3" borderId="0" xfId="1" applyFill="1"/>
    <xf numFmtId="10" fontId="1" fillId="3" borderId="0" xfId="1" applyNumberFormat="1" applyFill="1"/>
    <xf numFmtId="43" fontId="1" fillId="3" borderId="0" xfId="1" applyNumberFormat="1" applyFill="1"/>
    <xf numFmtId="0" fontId="1" fillId="3" borderId="0" xfId="1" applyFill="1" applyAlignment="1">
      <alignment horizontal="center"/>
    </xf>
    <xf numFmtId="14" fontId="1" fillId="4" borderId="0" xfId="1" applyNumberFormat="1" applyFill="1"/>
    <xf numFmtId="0" fontId="1" fillId="5" borderId="0" xfId="1" applyFill="1"/>
    <xf numFmtId="10" fontId="1" fillId="5" borderId="0" xfId="1" applyNumberFormat="1" applyFill="1"/>
    <xf numFmtId="44" fontId="1" fillId="5" borderId="0" xfId="1" applyNumberFormat="1" applyFill="1"/>
    <xf numFmtId="43" fontId="1" fillId="5" borderId="0" xfId="1" applyNumberFormat="1" applyFill="1"/>
    <xf numFmtId="0" fontId="1" fillId="5" borderId="0" xfId="1" applyFill="1" applyAlignment="1">
      <alignment horizontal="center"/>
    </xf>
    <xf numFmtId="0" fontId="3" fillId="0" borderId="0" xfId="1" applyFont="1"/>
    <xf numFmtId="0" fontId="4" fillId="0" borderId="0" xfId="1" applyFont="1"/>
    <xf numFmtId="10" fontId="1" fillId="4" borderId="0" xfId="1" applyNumberFormat="1" applyFill="1"/>
    <xf numFmtId="44" fontId="1" fillId="4" borderId="0" xfId="1" applyNumberFormat="1" applyFill="1"/>
    <xf numFmtId="43" fontId="1" fillId="4" borderId="0" xfId="1" applyNumberFormat="1" applyFill="1"/>
    <xf numFmtId="0" fontId="1" fillId="4" borderId="0" xfId="1" applyFill="1" applyAlignment="1">
      <alignment horizontal="center"/>
    </xf>
    <xf numFmtId="44" fontId="5" fillId="0" borderId="0" xfId="1" applyNumberFormat="1" applyFont="1"/>
    <xf numFmtId="10" fontId="4" fillId="0" borderId="0" xfId="1" applyNumberFormat="1" applyFont="1"/>
    <xf numFmtId="44" fontId="4" fillId="0" borderId="0" xfId="1" applyNumberFormat="1" applyFont="1"/>
    <xf numFmtId="164" fontId="4" fillId="0" borderId="0" xfId="1" applyNumberFormat="1" applyFont="1"/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44" fontId="4" fillId="3" borderId="0" xfId="1" applyNumberFormat="1" applyFont="1" applyFill="1" applyAlignment="1">
      <alignment horizontal="center"/>
    </xf>
    <xf numFmtId="44" fontId="4" fillId="2" borderId="0" xfId="1" applyNumberFormat="1" applyFont="1" applyFill="1" applyAlignment="1">
      <alignment horizontal="center"/>
    </xf>
    <xf numFmtId="44" fontId="4" fillId="3" borderId="0" xfId="1" applyNumberFormat="1" applyFont="1" applyFill="1"/>
    <xf numFmtId="44" fontId="4" fillId="2" borderId="0" xfId="1" applyNumberFormat="1" applyFont="1" applyFill="1"/>
    <xf numFmtId="4" fontId="1" fillId="0" borderId="0" xfId="1" applyNumberFormat="1"/>
    <xf numFmtId="4" fontId="4" fillId="0" borderId="0" xfId="1" applyNumberFormat="1" applyFont="1"/>
    <xf numFmtId="0" fontId="4" fillId="2" borderId="0" xfId="1" applyFont="1" applyFill="1"/>
    <xf numFmtId="4" fontId="5" fillId="0" borderId="0" xfId="1" applyNumberFormat="1" applyFont="1"/>
    <xf numFmtId="4" fontId="1" fillId="5" borderId="0" xfId="1" applyNumberFormat="1" applyFill="1"/>
    <xf numFmtId="4" fontId="6" fillId="0" borderId="0" xfId="1" applyNumberFormat="1" applyFont="1"/>
    <xf numFmtId="0" fontId="5" fillId="0" borderId="0" xfId="1" applyFont="1"/>
    <xf numFmtId="10" fontId="5" fillId="0" borderId="0" xfId="1" applyNumberFormat="1" applyFont="1"/>
    <xf numFmtId="44" fontId="5" fillId="2" borderId="0" xfId="1" applyNumberFormat="1" applyFont="1" applyFill="1"/>
    <xf numFmtId="0" fontId="5" fillId="0" borderId="0" xfId="1" applyFont="1" applyAlignment="1">
      <alignment horizontal="center"/>
    </xf>
    <xf numFmtId="44" fontId="5" fillId="3" borderId="0" xfId="1" applyNumberFormat="1" applyFont="1" applyFill="1"/>
    <xf numFmtId="0" fontId="5" fillId="2" borderId="0" xfId="1" applyFont="1" applyFill="1"/>
    <xf numFmtId="44" fontId="7" fillId="3" borderId="0" xfId="1" applyNumberFormat="1" applyFont="1" applyFill="1"/>
    <xf numFmtId="164" fontId="1" fillId="0" borderId="0" xfId="1" applyNumberFormat="1"/>
    <xf numFmtId="0" fontId="1" fillId="0" borderId="1" xfId="1" applyBorder="1"/>
    <xf numFmtId="10" fontId="1" fillId="0" borderId="1" xfId="1" applyNumberFormat="1" applyBorder="1"/>
    <xf numFmtId="44" fontId="1" fillId="0" borderId="1" xfId="1" applyNumberFormat="1" applyBorder="1"/>
    <xf numFmtId="0" fontId="1" fillId="0" borderId="1" xfId="1" applyBorder="1" applyAlignment="1">
      <alignment horizontal="center"/>
    </xf>
    <xf numFmtId="44" fontId="1" fillId="3" borderId="1" xfId="1" applyNumberFormat="1" applyFill="1" applyBorder="1"/>
    <xf numFmtId="44" fontId="1" fillId="2" borderId="1" xfId="1" applyNumberFormat="1" applyFill="1" applyBorder="1"/>
    <xf numFmtId="0" fontId="1" fillId="2" borderId="1" xfId="1" applyFill="1" applyBorder="1"/>
    <xf numFmtId="14" fontId="1" fillId="0" borderId="1" xfId="1" applyNumberFormat="1" applyBorder="1"/>
    <xf numFmtId="0" fontId="4" fillId="0" borderId="1" xfId="1" applyFont="1" applyBorder="1"/>
    <xf numFmtId="44" fontId="4" fillId="0" borderId="1" xfId="1" applyNumberFormat="1" applyFont="1" applyBorder="1"/>
    <xf numFmtId="14" fontId="1" fillId="0" borderId="0" xfId="1" applyNumberFormat="1"/>
    <xf numFmtId="0" fontId="3" fillId="0" borderId="3" xfId="1" applyFont="1" applyBorder="1" applyAlignment="1" applyProtection="1">
      <alignment horizontal="center" wrapText="1"/>
      <protection locked="0"/>
    </xf>
    <xf numFmtId="10" fontId="3" fillId="0" borderId="3" xfId="1" applyNumberFormat="1" applyFont="1" applyBorder="1" applyAlignment="1" applyProtection="1">
      <alignment horizontal="center" wrapText="1"/>
      <protection locked="0"/>
    </xf>
    <xf numFmtId="44" fontId="3" fillId="2" borderId="3" xfId="1" applyNumberFormat="1" applyFont="1" applyFill="1" applyBorder="1" applyAlignment="1" applyProtection="1">
      <alignment horizontal="center" wrapText="1"/>
      <protection locked="0"/>
    </xf>
    <xf numFmtId="44" fontId="3" fillId="0" borderId="3" xfId="1" applyNumberFormat="1" applyFont="1" applyBorder="1" applyAlignment="1" applyProtection="1">
      <alignment horizontal="center" wrapText="1"/>
      <protection locked="0"/>
    </xf>
    <xf numFmtId="44" fontId="3" fillId="3" borderId="3" xfId="1" applyNumberFormat="1" applyFont="1" applyFill="1" applyBorder="1" applyAlignment="1" applyProtection="1">
      <alignment horizontal="center" wrapText="1"/>
      <protection locked="0"/>
    </xf>
    <xf numFmtId="14" fontId="0" fillId="0" borderId="0" xfId="0" applyNumberFormat="1"/>
    <xf numFmtId="0" fontId="0" fillId="0" borderId="10" xfId="0" applyBorder="1"/>
    <xf numFmtId="0" fontId="10" fillId="0" borderId="0" xfId="0" applyFont="1"/>
    <xf numFmtId="14" fontId="10" fillId="0" borderId="0" xfId="0" applyNumberFormat="1" applyFont="1"/>
    <xf numFmtId="0" fontId="11" fillId="0" borderId="11" xfId="0" applyFont="1" applyBorder="1" applyAlignment="1">
      <alignment horizontal="left" wrapText="1"/>
    </xf>
    <xf numFmtId="0" fontId="8" fillId="6" borderId="5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14" fontId="12" fillId="6" borderId="5" xfId="0" applyNumberFormat="1" applyFont="1" applyFill="1" applyBorder="1" applyAlignment="1">
      <alignment horizontal="center"/>
    </xf>
    <xf numFmtId="0" fontId="0" fillId="4" borderId="0" xfId="0" applyFill="1"/>
    <xf numFmtId="0" fontId="15" fillId="4" borderId="0" xfId="0" applyFont="1" applyFill="1"/>
    <xf numFmtId="165" fontId="16" fillId="0" borderId="0" xfId="0" applyNumberFormat="1" applyFont="1"/>
    <xf numFmtId="0" fontId="17" fillId="0" borderId="0" xfId="0" applyFont="1"/>
    <xf numFmtId="0" fontId="18" fillId="7" borderId="19" xfId="0" applyFont="1" applyFill="1" applyBorder="1" applyAlignment="1">
      <alignment horizontal="center"/>
    </xf>
    <xf numFmtId="0" fontId="18" fillId="7" borderId="11" xfId="0" quotePrefix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1" fillId="8" borderId="11" xfId="0" applyFont="1" applyFill="1" applyBorder="1" applyAlignment="1">
      <alignment horizontal="center"/>
    </xf>
    <xf numFmtId="0" fontId="11" fillId="8" borderId="12" xfId="0" applyFont="1" applyFill="1" applyBorder="1" applyAlignment="1">
      <alignment horizontal="center"/>
    </xf>
    <xf numFmtId="0" fontId="20" fillId="0" borderId="11" xfId="3" applyFont="1" applyBorder="1" applyAlignment="1">
      <alignment horizontal="left" wrapText="1"/>
    </xf>
    <xf numFmtId="0" fontId="21" fillId="10" borderId="0" xfId="0" applyFont="1" applyFill="1"/>
    <xf numFmtId="0" fontId="11" fillId="0" borderId="0" xfId="0" applyFont="1" applyAlignment="1">
      <alignment horizontal="right"/>
    </xf>
    <xf numFmtId="0" fontId="0" fillId="0" borderId="32" xfId="0" applyBorder="1"/>
    <xf numFmtId="0" fontId="15" fillId="0" borderId="0" xfId="0" applyFont="1"/>
    <xf numFmtId="0" fontId="0" fillId="5" borderId="0" xfId="0" applyFill="1"/>
    <xf numFmtId="0" fontId="0" fillId="5" borderId="10" xfId="0" applyFill="1" applyBorder="1"/>
    <xf numFmtId="0" fontId="21" fillId="10" borderId="0" xfId="0" applyFont="1" applyFill="1" applyAlignment="1">
      <alignment horizontal="center"/>
    </xf>
    <xf numFmtId="0" fontId="21" fillId="5" borderId="0" xfId="0" applyFont="1" applyFill="1"/>
    <xf numFmtId="0" fontId="0" fillId="0" borderId="1" xfId="0" applyBorder="1"/>
    <xf numFmtId="0" fontId="0" fillId="5" borderId="1" xfId="0" applyFill="1" applyBorder="1"/>
    <xf numFmtId="0" fontId="0" fillId="5" borderId="0" xfId="0" applyFill="1" applyAlignment="1">
      <alignment horizontal="center"/>
    </xf>
    <xf numFmtId="0" fontId="0" fillId="0" borderId="57" xfId="0" applyBorder="1"/>
    <xf numFmtId="0" fontId="0" fillId="0" borderId="32" xfId="0" applyBorder="1" applyAlignment="1">
      <alignment horizontal="center"/>
    </xf>
    <xf numFmtId="0" fontId="0" fillId="0" borderId="57" xfId="0" applyBorder="1" applyAlignment="1">
      <alignment horizontal="center"/>
    </xf>
    <xf numFmtId="0" fontId="8" fillId="10" borderId="52" xfId="0" applyFont="1" applyFill="1" applyBorder="1" applyAlignment="1">
      <alignment horizontal="center"/>
    </xf>
    <xf numFmtId="0" fontId="8" fillId="10" borderId="51" xfId="0" applyFont="1" applyFill="1" applyBorder="1" applyAlignment="1">
      <alignment horizontal="center"/>
    </xf>
    <xf numFmtId="0" fontId="8" fillId="10" borderId="50" xfId="0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1" fillId="0" borderId="0" xfId="0" applyFont="1"/>
    <xf numFmtId="0" fontId="0" fillId="0" borderId="0" xfId="0" applyAlignment="1">
      <alignment horizontal="center"/>
    </xf>
    <xf numFmtId="0" fontId="18" fillId="0" borderId="4" xfId="0" applyFont="1" applyBorder="1"/>
    <xf numFmtId="0" fontId="18" fillId="0" borderId="6" xfId="0" applyFont="1" applyBorder="1"/>
    <xf numFmtId="0" fontId="18" fillId="0" borderId="8" xfId="0" applyFont="1" applyBorder="1"/>
    <xf numFmtId="0" fontId="24" fillId="6" borderId="13" xfId="0" applyFont="1" applyFill="1" applyBorder="1" applyAlignment="1">
      <alignment vertical="center"/>
    </xf>
    <xf numFmtId="0" fontId="26" fillId="6" borderId="9" xfId="0" applyFont="1" applyFill="1" applyBorder="1"/>
    <xf numFmtId="0" fontId="26" fillId="6" borderId="8" xfId="0" applyFont="1" applyFill="1" applyBorder="1"/>
    <xf numFmtId="0" fontId="0" fillId="0" borderId="18" xfId="0" applyBorder="1"/>
    <xf numFmtId="0" fontId="27" fillId="6" borderId="23" xfId="0" applyFont="1" applyFill="1" applyBorder="1"/>
    <xf numFmtId="0" fontId="27" fillId="6" borderId="22" xfId="0" applyFont="1" applyFill="1" applyBorder="1"/>
    <xf numFmtId="0" fontId="18" fillId="0" borderId="20" xfId="0" applyFont="1" applyBorder="1"/>
    <xf numFmtId="0" fontId="18" fillId="0" borderId="21" xfId="0" applyFont="1" applyBorder="1"/>
    <xf numFmtId="0" fontId="24" fillId="6" borderId="20" xfId="0" applyFont="1" applyFill="1" applyBorder="1"/>
    <xf numFmtId="0" fontId="24" fillId="6" borderId="21" xfId="0" applyFont="1" applyFill="1" applyBorder="1"/>
    <xf numFmtId="0" fontId="24" fillId="6" borderId="32" xfId="0" applyFont="1" applyFill="1" applyBorder="1"/>
    <xf numFmtId="0" fontId="19" fillId="0" borderId="37" xfId="0" applyFont="1" applyBorder="1" applyAlignment="1">
      <alignment horizontal="center" wrapText="1"/>
    </xf>
    <xf numFmtId="0" fontId="24" fillId="6" borderId="63" xfId="0" applyFont="1" applyFill="1" applyBorder="1" applyAlignment="1">
      <alignment horizontal="center"/>
    </xf>
    <xf numFmtId="0" fontId="24" fillId="6" borderId="33" xfId="0" applyFont="1" applyFill="1" applyBorder="1" applyAlignment="1">
      <alignment horizontal="center"/>
    </xf>
    <xf numFmtId="0" fontId="24" fillId="6" borderId="64" xfId="0" applyFont="1" applyFill="1" applyBorder="1" applyAlignment="1">
      <alignment horizontal="center"/>
    </xf>
    <xf numFmtId="165" fontId="19" fillId="0" borderId="37" xfId="0" applyNumberFormat="1" applyFont="1" applyBorder="1" applyAlignment="1">
      <alignment horizontal="center" wrapText="1"/>
    </xf>
    <xf numFmtId="18" fontId="0" fillId="0" borderId="0" xfId="0" applyNumberFormat="1"/>
    <xf numFmtId="14" fontId="19" fillId="0" borderId="37" xfId="0" applyNumberFormat="1" applyFont="1" applyBorder="1" applyAlignment="1">
      <alignment horizontal="center" wrapText="1"/>
    </xf>
    <xf numFmtId="0" fontId="24" fillId="6" borderId="68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8" fillId="6" borderId="60" xfId="0" applyFont="1" applyFill="1" applyBorder="1" applyAlignment="1">
      <alignment horizontal="center"/>
    </xf>
    <xf numFmtId="0" fontId="8" fillId="6" borderId="61" xfId="0" applyFont="1" applyFill="1" applyBorder="1" applyAlignment="1">
      <alignment horizontal="center"/>
    </xf>
    <xf numFmtId="0" fontId="24" fillId="6" borderId="20" xfId="0" applyFont="1" applyFill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30" fillId="0" borderId="0" xfId="0" applyFont="1"/>
    <xf numFmtId="0" fontId="30" fillId="0" borderId="70" xfId="0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24" fillId="6" borderId="66" xfId="0" applyFont="1" applyFill="1" applyBorder="1" applyAlignment="1">
      <alignment horizontal="center"/>
    </xf>
    <xf numFmtId="0" fontId="24" fillId="6" borderId="73" xfId="0" applyFont="1" applyFill="1" applyBorder="1" applyAlignment="1">
      <alignment horizontal="center"/>
    </xf>
    <xf numFmtId="0" fontId="24" fillId="6" borderId="69" xfId="0" applyFont="1" applyFill="1" applyBorder="1" applyAlignment="1">
      <alignment horizontal="center"/>
    </xf>
    <xf numFmtId="49" fontId="30" fillId="9" borderId="74" xfId="0" applyNumberFormat="1" applyFont="1" applyFill="1" applyBorder="1" applyAlignment="1">
      <alignment horizontal="center" wrapText="1"/>
    </xf>
    <xf numFmtId="0" fontId="19" fillId="9" borderId="36" xfId="0" applyFont="1" applyFill="1" applyBorder="1" applyAlignment="1">
      <alignment horizontal="center" wrapText="1"/>
    </xf>
    <xf numFmtId="14" fontId="19" fillId="0" borderId="36" xfId="0" applyNumberFormat="1" applyFont="1" applyBorder="1" applyAlignment="1">
      <alignment horizontal="center" wrapText="1"/>
    </xf>
    <xf numFmtId="165" fontId="19" fillId="0" borderId="36" xfId="0" applyNumberFormat="1" applyFont="1" applyBorder="1" applyAlignment="1">
      <alignment horizontal="center" wrapText="1"/>
    </xf>
    <xf numFmtId="0" fontId="19" fillId="0" borderId="36" xfId="0" applyFont="1" applyBorder="1" applyAlignment="1">
      <alignment horizontal="center" wrapText="1"/>
    </xf>
    <xf numFmtId="165" fontId="19" fillId="0" borderId="75" xfId="0" quotePrefix="1" applyNumberFormat="1" applyFont="1" applyBorder="1" applyAlignment="1">
      <alignment horizontal="center" wrapText="1"/>
    </xf>
    <xf numFmtId="49" fontId="30" fillId="0" borderId="74" xfId="0" applyNumberFormat="1" applyFont="1" applyBorder="1" applyAlignment="1">
      <alignment horizontal="center" wrapText="1"/>
    </xf>
    <xf numFmtId="165" fontId="19" fillId="0" borderId="75" xfId="0" applyNumberFormat="1" applyFont="1" applyBorder="1" applyAlignment="1">
      <alignment horizontal="center" wrapText="1"/>
    </xf>
    <xf numFmtId="49" fontId="30" fillId="0" borderId="65" xfId="0" applyNumberFormat="1" applyFont="1" applyBorder="1" applyAlignment="1">
      <alignment horizontal="center" wrapText="1"/>
    </xf>
    <xf numFmtId="165" fontId="19" fillId="0" borderId="62" xfId="0" applyNumberFormat="1" applyFont="1" applyBorder="1" applyAlignment="1">
      <alignment horizontal="center" wrapText="1"/>
    </xf>
    <xf numFmtId="0" fontId="0" fillId="0" borderId="64" xfId="0" applyBorder="1"/>
    <xf numFmtId="0" fontId="0" fillId="0" borderId="78" xfId="0" applyBorder="1"/>
    <xf numFmtId="0" fontId="18" fillId="9" borderId="76" xfId="0" applyFont="1" applyFill="1" applyBorder="1"/>
    <xf numFmtId="0" fontId="11" fillId="9" borderId="19" xfId="0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8" fillId="9" borderId="20" xfId="0" applyFont="1" applyFill="1" applyBorder="1"/>
    <xf numFmtId="0" fontId="11" fillId="9" borderId="11" xfId="0" applyFont="1" applyFill="1" applyBorder="1" applyAlignment="1">
      <alignment horizontal="center"/>
    </xf>
    <xf numFmtId="0" fontId="18" fillId="9" borderId="21" xfId="0" applyFont="1" applyFill="1" applyBorder="1"/>
    <xf numFmtId="0" fontId="11" fillId="9" borderId="12" xfId="0" applyFont="1" applyFill="1" applyBorder="1" applyAlignment="1">
      <alignment horizontal="center"/>
    </xf>
    <xf numFmtId="0" fontId="11" fillId="0" borderId="64" xfId="0" applyFont="1" applyBorder="1" applyAlignment="1">
      <alignment horizontal="left"/>
    </xf>
    <xf numFmtId="0" fontId="24" fillId="6" borderId="81" xfId="0" applyFont="1" applyFill="1" applyBorder="1" applyAlignment="1">
      <alignment horizontal="center"/>
    </xf>
    <xf numFmtId="0" fontId="11" fillId="0" borderId="64" xfId="0" applyFont="1" applyBorder="1" applyAlignment="1">
      <alignment horizontal="center"/>
    </xf>
    <xf numFmtId="0" fontId="11" fillId="0" borderId="78" xfId="0" applyFont="1" applyBorder="1" applyAlignment="1">
      <alignment horizontal="center"/>
    </xf>
    <xf numFmtId="0" fontId="11" fillId="0" borderId="79" xfId="0" applyFont="1" applyBorder="1" applyAlignment="1">
      <alignment horizontal="center"/>
    </xf>
    <xf numFmtId="0" fontId="11" fillId="0" borderId="80" xfId="0" applyFont="1" applyBorder="1" applyAlignment="1">
      <alignment horizontal="center"/>
    </xf>
    <xf numFmtId="0" fontId="18" fillId="9" borderId="82" xfId="0" applyFont="1" applyFill="1" applyBorder="1" applyAlignment="1">
      <alignment wrapText="1"/>
    </xf>
    <xf numFmtId="0" fontId="11" fillId="9" borderId="83" xfId="0" applyFont="1" applyFill="1" applyBorder="1" applyAlignment="1">
      <alignment horizontal="center" wrapText="1"/>
    </xf>
    <xf numFmtId="0" fontId="18" fillId="0" borderId="82" xfId="0" applyFont="1" applyBorder="1" applyAlignment="1">
      <alignment wrapText="1"/>
    </xf>
    <xf numFmtId="0" fontId="11" fillId="0" borderId="83" xfId="0" applyFont="1" applyBorder="1" applyAlignment="1">
      <alignment horizontal="center" wrapText="1"/>
    </xf>
    <xf numFmtId="0" fontId="18" fillId="9" borderId="21" xfId="0" applyFont="1" applyFill="1" applyBorder="1" applyAlignment="1">
      <alignment wrapText="1"/>
    </xf>
    <xf numFmtId="0" fontId="11" fillId="9" borderId="12" xfId="0" applyFont="1" applyFill="1" applyBorder="1" applyAlignment="1">
      <alignment horizontal="center" wrapText="1"/>
    </xf>
    <xf numFmtId="0" fontId="8" fillId="6" borderId="64" xfId="0" applyFont="1" applyFill="1" applyBorder="1" applyAlignment="1">
      <alignment horizontal="center"/>
    </xf>
    <xf numFmtId="0" fontId="8" fillId="6" borderId="84" xfId="0" applyFont="1" applyFill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24" fillId="6" borderId="85" xfId="0" applyFont="1" applyFill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165" fontId="11" fillId="0" borderId="78" xfId="0" applyNumberFormat="1" applyFont="1" applyBorder="1" applyAlignment="1">
      <alignment horizontal="center"/>
    </xf>
    <xf numFmtId="14" fontId="11" fillId="0" borderId="67" xfId="0" applyNumberFormat="1" applyFont="1" applyBorder="1" applyAlignment="1">
      <alignment horizontal="center"/>
    </xf>
    <xf numFmtId="165" fontId="11" fillId="0" borderId="80" xfId="0" applyNumberFormat="1" applyFont="1" applyBorder="1" applyAlignment="1">
      <alignment horizontal="center"/>
    </xf>
    <xf numFmtId="166" fontId="11" fillId="0" borderId="41" xfId="0" applyNumberFormat="1" applyFont="1" applyBorder="1" applyAlignment="1">
      <alignment horizontal="center"/>
    </xf>
    <xf numFmtId="0" fontId="11" fillId="11" borderId="58" xfId="0" applyFont="1" applyFill="1" applyBorder="1"/>
    <xf numFmtId="0" fontId="11" fillId="11" borderId="58" xfId="0" applyFont="1" applyFill="1" applyBorder="1" applyAlignment="1">
      <alignment horizontal="center"/>
    </xf>
    <xf numFmtId="0" fontId="11" fillId="0" borderId="0" xfId="0" applyFont="1"/>
    <xf numFmtId="0" fontId="11" fillId="11" borderId="53" xfId="0" applyFont="1" applyFill="1" applyBorder="1" applyAlignment="1">
      <alignment horizontal="center"/>
    </xf>
    <xf numFmtId="0" fontId="11" fillId="11" borderId="53" xfId="0" applyFont="1" applyFill="1" applyBorder="1"/>
    <xf numFmtId="166" fontId="11" fillId="0" borderId="15" xfId="0" quotePrefix="1" applyNumberFormat="1" applyFont="1" applyBorder="1" applyAlignment="1">
      <alignment horizontal="center"/>
    </xf>
    <xf numFmtId="0" fontId="22" fillId="0" borderId="31" xfId="0" applyFont="1" applyBorder="1"/>
    <xf numFmtId="166" fontId="11" fillId="0" borderId="91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166" fontId="11" fillId="0" borderId="86" xfId="0" quotePrefix="1" applyNumberFormat="1" applyFont="1" applyBorder="1" applyAlignment="1">
      <alignment horizontal="center"/>
    </xf>
    <xf numFmtId="0" fontId="22" fillId="0" borderId="0" xfId="0" applyFont="1"/>
    <xf numFmtId="0" fontId="11" fillId="0" borderId="87" xfId="0" applyFont="1" applyBorder="1" applyAlignment="1">
      <alignment horizontal="center"/>
    </xf>
    <xf numFmtId="166" fontId="11" fillId="0" borderId="88" xfId="0" quotePrefix="1" applyNumberFormat="1" applyFont="1" applyBorder="1" applyAlignment="1">
      <alignment horizontal="center"/>
    </xf>
    <xf numFmtId="0" fontId="22" fillId="0" borderId="67" xfId="0" applyFont="1" applyBorder="1"/>
    <xf numFmtId="166" fontId="11" fillId="0" borderId="96" xfId="0" applyNumberFormat="1" applyFont="1" applyBorder="1" applyAlignment="1">
      <alignment horizontal="center"/>
    </xf>
    <xf numFmtId="0" fontId="11" fillId="0" borderId="89" xfId="0" applyFont="1" applyBorder="1" applyAlignment="1">
      <alignment horizontal="center"/>
    </xf>
    <xf numFmtId="0" fontId="11" fillId="0" borderId="15" xfId="0" applyFont="1" applyBorder="1"/>
    <xf numFmtId="0" fontId="11" fillId="0" borderId="16" xfId="0" applyFont="1" applyBorder="1"/>
    <xf numFmtId="0" fontId="11" fillId="0" borderId="86" xfId="0" applyFont="1" applyBorder="1"/>
    <xf numFmtId="0" fontId="11" fillId="0" borderId="87" xfId="0" applyFont="1" applyBorder="1"/>
    <xf numFmtId="0" fontId="22" fillId="0" borderId="40" xfId="0" applyFont="1" applyBorder="1"/>
    <xf numFmtId="0" fontId="11" fillId="0" borderId="101" xfId="0" applyFont="1" applyBorder="1"/>
    <xf numFmtId="0" fontId="11" fillId="0" borderId="102" xfId="0" applyFont="1" applyBorder="1"/>
    <xf numFmtId="14" fontId="3" fillId="0" borderId="3" xfId="1" applyNumberFormat="1" applyFont="1" applyBorder="1" applyAlignment="1" applyProtection="1">
      <alignment horizontal="center" wrapText="1"/>
      <protection locked="0"/>
    </xf>
    <xf numFmtId="1" fontId="3" fillId="0" borderId="3" xfId="1" applyNumberFormat="1" applyFont="1" applyBorder="1" applyAlignment="1" applyProtection="1">
      <alignment horizontal="center" wrapText="1"/>
      <protection locked="0"/>
    </xf>
    <xf numFmtId="44" fontId="3" fillId="0" borderId="3" xfId="4" applyFont="1" applyFill="1" applyBorder="1" applyAlignment="1" applyProtection="1">
      <alignment horizontal="center" wrapText="1"/>
      <protection locked="0"/>
    </xf>
    <xf numFmtId="0" fontId="1" fillId="0" borderId="0" xfId="1" applyProtection="1">
      <protection locked="0"/>
    </xf>
    <xf numFmtId="0" fontId="1" fillId="0" borderId="2" xfId="1" applyBorder="1"/>
    <xf numFmtId="14" fontId="1" fillId="0" borderId="2" xfId="1" applyNumberFormat="1" applyBorder="1" applyAlignment="1">
      <alignment horizontal="left"/>
    </xf>
    <xf numFmtId="1" fontId="1" fillId="0" borderId="2" xfId="1" applyNumberFormat="1" applyBorder="1" applyAlignment="1">
      <alignment horizontal="left"/>
    </xf>
    <xf numFmtId="0" fontId="1" fillId="0" borderId="2" xfId="1" applyBorder="1" applyAlignment="1">
      <alignment horizontal="center"/>
    </xf>
    <xf numFmtId="44" fontId="1" fillId="0" borderId="2" xfId="1" applyNumberFormat="1" applyBorder="1" applyAlignment="1">
      <alignment horizontal="center"/>
    </xf>
    <xf numFmtId="44" fontId="1" fillId="3" borderId="2" xfId="4" applyFont="1" applyFill="1" applyBorder="1" applyAlignment="1">
      <alignment horizontal="left"/>
    </xf>
    <xf numFmtId="44" fontId="1" fillId="2" borderId="2" xfId="1" applyNumberFormat="1" applyFill="1" applyBorder="1"/>
    <xf numFmtId="44" fontId="1" fillId="3" borderId="2" xfId="4" applyFont="1" applyFill="1" applyBorder="1" applyAlignment="1">
      <alignment horizontal="center"/>
    </xf>
    <xf numFmtId="44" fontId="1" fillId="2" borderId="2" xfId="4" applyFont="1" applyFill="1" applyBorder="1" applyAlignment="1">
      <alignment horizontal="center"/>
    </xf>
    <xf numFmtId="0" fontId="1" fillId="0" borderId="2" xfId="4" applyNumberFormat="1" applyFont="1" applyFill="1" applyBorder="1" applyAlignment="1">
      <alignment horizontal="center"/>
    </xf>
    <xf numFmtId="44" fontId="1" fillId="0" borderId="2" xfId="4" applyFont="1" applyFill="1" applyBorder="1" applyAlignment="1">
      <alignment horizontal="left"/>
    </xf>
    <xf numFmtId="44" fontId="1" fillId="0" borderId="2" xfId="4" applyFont="1" applyFill="1" applyBorder="1" applyAlignment="1">
      <alignment horizontal="left" vertical="center"/>
    </xf>
    <xf numFmtId="44" fontId="1" fillId="0" borderId="2" xfId="1" applyNumberFormat="1" applyBorder="1"/>
    <xf numFmtId="44" fontId="1" fillId="2" borderId="2" xfId="4" applyFont="1" applyFill="1" applyBorder="1" applyAlignment="1">
      <alignment horizontal="left"/>
    </xf>
    <xf numFmtId="10" fontId="1" fillId="0" borderId="2" xfId="1" applyNumberFormat="1" applyBorder="1" applyAlignment="1">
      <alignment horizontal="center" wrapText="1"/>
    </xf>
    <xf numFmtId="14" fontId="4" fillId="0" borderId="0" xfId="1" applyNumberFormat="1" applyFont="1"/>
    <xf numFmtId="17" fontId="1" fillId="0" borderId="0" xfId="1" applyNumberFormat="1"/>
    <xf numFmtId="14" fontId="1" fillId="5" borderId="0" xfId="1" applyNumberFormat="1" applyFill="1"/>
    <xf numFmtId="14" fontId="5" fillId="0" borderId="0" xfId="1" applyNumberFormat="1" applyFont="1"/>
    <xf numFmtId="14" fontId="1" fillId="3" borderId="0" xfId="1" applyNumberFormat="1" applyFill="1"/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166" fontId="11" fillId="0" borderId="105" xfId="0" quotePrefix="1" applyNumberFormat="1" applyFont="1" applyBorder="1" applyAlignment="1">
      <alignment horizontal="center"/>
    </xf>
    <xf numFmtId="166" fontId="11" fillId="0" borderId="104" xfId="0" applyNumberFormat="1" applyFont="1" applyBorder="1" applyAlignment="1">
      <alignment horizontal="center"/>
    </xf>
    <xf numFmtId="0" fontId="11" fillId="0" borderId="106" xfId="0" applyFont="1" applyBorder="1" applyAlignment="1">
      <alignment horizontal="center"/>
    </xf>
    <xf numFmtId="44" fontId="1" fillId="12" borderId="0" xfId="1" applyNumberFormat="1" applyFill="1"/>
    <xf numFmtId="0" fontId="1" fillId="12" borderId="0" xfId="1" applyFill="1" applyAlignment="1">
      <alignment horizontal="center"/>
    </xf>
    <xf numFmtId="0" fontId="23" fillId="0" borderId="0" xfId="0" applyFont="1" applyAlignment="1">
      <alignment horizontal="center" wrapText="1"/>
    </xf>
    <xf numFmtId="0" fontId="0" fillId="9" borderId="36" xfId="0" applyFill="1" applyBorder="1"/>
    <xf numFmtId="0" fontId="0" fillId="0" borderId="36" xfId="0" applyBorder="1"/>
    <xf numFmtId="0" fontId="9" fillId="0" borderId="12" xfId="3" applyBorder="1"/>
    <xf numFmtId="0" fontId="23" fillId="5" borderId="64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3" fillId="5" borderId="78" xfId="0" applyFont="1" applyFill="1" applyBorder="1" applyAlignment="1">
      <alignment horizontal="center"/>
    </xf>
    <xf numFmtId="0" fontId="23" fillId="5" borderId="79" xfId="0" applyFont="1" applyFill="1" applyBorder="1" applyAlignment="1">
      <alignment horizontal="center"/>
    </xf>
    <xf numFmtId="0" fontId="23" fillId="5" borderId="67" xfId="0" applyFont="1" applyFill="1" applyBorder="1" applyAlignment="1">
      <alignment horizontal="center"/>
    </xf>
    <xf numFmtId="0" fontId="23" fillId="5" borderId="80" xfId="0" applyFont="1" applyFill="1" applyBorder="1" applyAlignment="1">
      <alignment horizontal="center"/>
    </xf>
    <xf numFmtId="0" fontId="24" fillId="6" borderId="20" xfId="0" applyFont="1" applyFill="1" applyBorder="1" applyAlignment="1">
      <alignment horizontal="center"/>
    </xf>
    <xf numFmtId="0" fontId="24" fillId="6" borderId="36" xfId="0" applyFont="1" applyFill="1" applyBorder="1" applyAlignment="1">
      <alignment horizontal="center"/>
    </xf>
    <xf numFmtId="0" fontId="24" fillId="6" borderId="21" xfId="0" applyFont="1" applyFill="1" applyBorder="1" applyAlignment="1">
      <alignment horizontal="center"/>
    </xf>
    <xf numFmtId="0" fontId="24" fillId="6" borderId="59" xfId="0" applyFont="1" applyFill="1" applyBorder="1" applyAlignment="1">
      <alignment horizontal="center"/>
    </xf>
    <xf numFmtId="0" fontId="23" fillId="7" borderId="36" xfId="0" applyFont="1" applyFill="1" applyBorder="1" applyAlignment="1">
      <alignment horizontal="center"/>
    </xf>
    <xf numFmtId="0" fontId="23" fillId="7" borderId="11" xfId="0" applyFont="1" applyFill="1" applyBorder="1" applyAlignment="1">
      <alignment horizontal="center"/>
    </xf>
    <xf numFmtId="0" fontId="23" fillId="7" borderId="59" xfId="0" applyFont="1" applyFill="1" applyBorder="1" applyAlignment="1">
      <alignment horizontal="center"/>
    </xf>
    <xf numFmtId="0" fontId="23" fillId="7" borderId="12" xfId="0" applyFont="1" applyFill="1" applyBorder="1" applyAlignment="1">
      <alignment horizontal="center"/>
    </xf>
    <xf numFmtId="0" fontId="25" fillId="6" borderId="29" xfId="0" applyFont="1" applyFill="1" applyBorder="1" applyAlignment="1">
      <alignment horizontal="center" vertical="center"/>
    </xf>
    <xf numFmtId="0" fontId="25" fillId="6" borderId="31" xfId="0" applyFont="1" applyFill="1" applyBorder="1" applyAlignment="1">
      <alignment horizontal="center" vertical="center"/>
    </xf>
    <xf numFmtId="0" fontId="25" fillId="6" borderId="30" xfId="0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vertical="center"/>
    </xf>
    <xf numFmtId="0" fontId="24" fillId="6" borderId="25" xfId="0" applyFont="1" applyFill="1" applyBorder="1" applyAlignment="1">
      <alignment vertical="center"/>
    </xf>
    <xf numFmtId="0" fontId="11" fillId="0" borderId="28" xfId="0" applyFont="1" applyBorder="1" applyAlignment="1">
      <alignment horizontal="center" wrapText="1"/>
    </xf>
    <xf numFmtId="0" fontId="11" fillId="0" borderId="34" xfId="0" applyFont="1" applyBorder="1" applyAlignment="1">
      <alignment horizontal="center" wrapText="1"/>
    </xf>
    <xf numFmtId="0" fontId="24" fillId="0" borderId="25" xfId="0" applyFont="1" applyBorder="1" applyAlignment="1">
      <alignment vertical="center"/>
    </xf>
    <xf numFmtId="0" fontId="24" fillId="6" borderId="24" xfId="0" applyFont="1" applyFill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11" fillId="0" borderId="35" xfId="0" applyFont="1" applyBorder="1" applyAlignment="1">
      <alignment horizontal="center" wrapText="1"/>
    </xf>
    <xf numFmtId="0" fontId="24" fillId="6" borderId="29" xfId="0" applyFont="1" applyFill="1" applyBorder="1" applyAlignment="1">
      <alignment horizontal="center" vertical="top"/>
    </xf>
    <xf numFmtId="0" fontId="24" fillId="6" borderId="31" xfId="0" applyFont="1" applyFill="1" applyBorder="1" applyAlignment="1">
      <alignment horizontal="center" vertical="top"/>
    </xf>
    <xf numFmtId="0" fontId="24" fillId="6" borderId="30" xfId="0" applyFont="1" applyFill="1" applyBorder="1" applyAlignment="1">
      <alignment horizontal="center" vertical="top"/>
    </xf>
    <xf numFmtId="0" fontId="24" fillId="6" borderId="64" xfId="0" applyFont="1" applyFill="1" applyBorder="1" applyAlignment="1">
      <alignment horizontal="center" vertical="top"/>
    </xf>
    <xf numFmtId="0" fontId="24" fillId="6" borderId="0" xfId="0" applyFont="1" applyFill="1" applyAlignment="1">
      <alignment horizontal="center" vertical="top"/>
    </xf>
    <xf numFmtId="0" fontId="24" fillId="6" borderId="78" xfId="0" applyFont="1" applyFill="1" applyBorder="1" applyAlignment="1">
      <alignment horizontal="center" vertical="top"/>
    </xf>
    <xf numFmtId="0" fontId="11" fillId="0" borderId="9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0" borderId="0" xfId="0" applyFont="1" applyAlignment="1">
      <alignment horizontal="center"/>
    </xf>
    <xf numFmtId="0" fontId="25" fillId="6" borderId="15" xfId="0" applyFont="1" applyFill="1" applyBorder="1" applyAlignment="1">
      <alignment horizontal="center" vertical="center"/>
    </xf>
    <xf numFmtId="0" fontId="25" fillId="6" borderId="16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 vertical="center"/>
    </xf>
    <xf numFmtId="0" fontId="25" fillId="6" borderId="27" xfId="0" applyFont="1" applyFill="1" applyBorder="1" applyAlignment="1">
      <alignment horizontal="center" vertical="center"/>
    </xf>
    <xf numFmtId="0" fontId="28" fillId="6" borderId="71" xfId="0" applyFont="1" applyFill="1" applyBorder="1" applyAlignment="1">
      <alignment horizontal="center" vertical="center"/>
    </xf>
    <xf numFmtId="0" fontId="28" fillId="6" borderId="72" xfId="0" applyFont="1" applyFill="1" applyBorder="1" applyAlignment="1">
      <alignment horizontal="center" vertical="center"/>
    </xf>
    <xf numFmtId="0" fontId="25" fillId="6" borderId="64" xfId="0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9" fillId="6" borderId="32" xfId="0" applyFont="1" applyFill="1" applyBorder="1" applyAlignment="1">
      <alignment horizontal="center"/>
    </xf>
    <xf numFmtId="0" fontId="29" fillId="6" borderId="0" xfId="0" applyFont="1" applyFill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92" xfId="0" applyFont="1" applyBorder="1" applyAlignment="1">
      <alignment horizontal="center"/>
    </xf>
    <xf numFmtId="0" fontId="11" fillId="0" borderId="93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5" borderId="0" xfId="0" applyFill="1" applyAlignment="1">
      <alignment horizontal="center"/>
    </xf>
    <xf numFmtId="0" fontId="11" fillId="0" borderId="94" xfId="0" applyFont="1" applyBorder="1" applyAlignment="1">
      <alignment horizontal="center"/>
    </xf>
    <xf numFmtId="0" fontId="11" fillId="0" borderId="95" xfId="0" applyFont="1" applyBorder="1" applyAlignment="1">
      <alignment horizontal="center"/>
    </xf>
    <xf numFmtId="0" fontId="22" fillId="9" borderId="52" xfId="0" applyFont="1" applyFill="1" applyBorder="1" applyAlignment="1">
      <alignment horizontal="center"/>
    </xf>
    <xf numFmtId="0" fontId="22" fillId="9" borderId="51" xfId="0" applyFont="1" applyFill="1" applyBorder="1" applyAlignment="1">
      <alignment horizontal="center"/>
    </xf>
    <xf numFmtId="0" fontId="22" fillId="9" borderId="50" xfId="0" applyFont="1" applyFill="1" applyBorder="1" applyAlignment="1">
      <alignment horizontal="center"/>
    </xf>
    <xf numFmtId="14" fontId="22" fillId="9" borderId="52" xfId="0" applyNumberFormat="1" applyFont="1" applyFill="1" applyBorder="1" applyAlignment="1">
      <alignment horizontal="center"/>
    </xf>
    <xf numFmtId="0" fontId="22" fillId="11" borderId="52" xfId="0" applyFont="1" applyFill="1" applyBorder="1" applyAlignment="1">
      <alignment horizontal="center"/>
    </xf>
    <xf numFmtId="0" fontId="22" fillId="11" borderId="51" xfId="0" applyFont="1" applyFill="1" applyBorder="1" applyAlignment="1">
      <alignment horizontal="center"/>
    </xf>
    <xf numFmtId="0" fontId="22" fillId="11" borderId="5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1" fillId="10" borderId="0" xfId="0" applyFont="1" applyFill="1" applyAlignment="1">
      <alignment horizontal="center"/>
    </xf>
    <xf numFmtId="0" fontId="11" fillId="0" borderId="46" xfId="0" applyFont="1" applyBorder="1" applyAlignment="1">
      <alignment horizontal="left"/>
    </xf>
    <xf numFmtId="0" fontId="21" fillId="10" borderId="52" xfId="0" applyFont="1" applyFill="1" applyBorder="1" applyAlignment="1">
      <alignment horizontal="left"/>
    </xf>
    <xf numFmtId="0" fontId="21" fillId="10" borderId="51" xfId="0" applyFont="1" applyFill="1" applyBorder="1" applyAlignment="1">
      <alignment horizontal="left"/>
    </xf>
    <xf numFmtId="0" fontId="21" fillId="10" borderId="50" xfId="0" applyFont="1" applyFill="1" applyBorder="1" applyAlignment="1">
      <alignment horizontal="left"/>
    </xf>
    <xf numFmtId="0" fontId="23" fillId="0" borderId="49" xfId="0" applyFont="1" applyBorder="1" applyAlignment="1">
      <alignment horizontal="center" wrapText="1"/>
    </xf>
    <xf numFmtId="0" fontId="23" fillId="0" borderId="42" xfId="0" applyFont="1" applyBorder="1" applyAlignment="1">
      <alignment horizontal="center" wrapText="1"/>
    </xf>
    <xf numFmtId="0" fontId="23" fillId="0" borderId="48" xfId="0" applyFont="1" applyBorder="1" applyAlignment="1">
      <alignment horizontal="center" wrapText="1"/>
    </xf>
    <xf numFmtId="0" fontId="23" fillId="0" borderId="47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46" xfId="0" applyFont="1" applyBorder="1" applyAlignment="1">
      <alignment horizontal="center" wrapText="1"/>
    </xf>
    <xf numFmtId="0" fontId="23" fillId="0" borderId="45" xfId="0" applyFont="1" applyBorder="1" applyAlignment="1">
      <alignment horizontal="center" wrapText="1"/>
    </xf>
    <xf numFmtId="0" fontId="23" fillId="0" borderId="40" xfId="0" applyFont="1" applyBorder="1" applyAlignment="1">
      <alignment horizontal="center" wrapText="1"/>
    </xf>
    <xf numFmtId="0" fontId="23" fillId="0" borderId="44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22" fillId="9" borderId="52" xfId="0" quotePrefix="1" applyFont="1" applyFill="1" applyBorder="1" applyAlignment="1">
      <alignment horizontal="center"/>
    </xf>
    <xf numFmtId="0" fontId="22" fillId="9" borderId="51" xfId="0" quotePrefix="1" applyFont="1" applyFill="1" applyBorder="1" applyAlignment="1">
      <alignment horizontal="center"/>
    </xf>
    <xf numFmtId="0" fontId="22" fillId="9" borderId="50" xfId="0" quotePrefix="1" applyFont="1" applyFill="1" applyBorder="1" applyAlignment="1">
      <alignment horizontal="center"/>
    </xf>
    <xf numFmtId="0" fontId="22" fillId="0" borderId="76" xfId="0" applyFont="1" applyBorder="1" applyAlignment="1">
      <alignment horizontal="center"/>
    </xf>
    <xf numFmtId="0" fontId="22" fillId="0" borderId="77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1" fillId="0" borderId="78" xfId="0" applyFont="1" applyBorder="1" applyAlignment="1">
      <alignment horizontal="right" vertical="center"/>
    </xf>
    <xf numFmtId="0" fontId="11" fillId="0" borderId="103" xfId="0" applyFont="1" applyBorder="1" applyAlignment="1">
      <alignment horizontal="center"/>
    </xf>
    <xf numFmtId="0" fontId="11" fillId="0" borderId="104" xfId="0" applyFont="1" applyBorder="1" applyAlignment="1">
      <alignment horizontal="center"/>
    </xf>
    <xf numFmtId="0" fontId="11" fillId="0" borderId="97" xfId="0" applyFont="1" applyBorder="1" applyAlignment="1">
      <alignment horizontal="center"/>
    </xf>
    <xf numFmtId="0" fontId="11" fillId="0" borderId="98" xfId="0" applyFont="1" applyBorder="1" applyAlignment="1">
      <alignment horizontal="center"/>
    </xf>
    <xf numFmtId="0" fontId="11" fillId="0" borderId="107" xfId="0" applyFont="1" applyBorder="1" applyAlignment="1">
      <alignment horizontal="center"/>
    </xf>
    <xf numFmtId="0" fontId="11" fillId="0" borderId="108" xfId="0" applyFont="1" applyBorder="1" applyAlignment="1">
      <alignment horizontal="center"/>
    </xf>
    <xf numFmtId="0" fontId="11" fillId="0" borderId="109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1" fillId="0" borderId="99" xfId="0" applyFont="1" applyBorder="1" applyAlignment="1">
      <alignment horizontal="center"/>
    </xf>
    <xf numFmtId="0" fontId="11" fillId="0" borderId="100" xfId="0" applyFont="1" applyBorder="1" applyAlignment="1">
      <alignment horizontal="center"/>
    </xf>
    <xf numFmtId="0" fontId="21" fillId="10" borderId="0" xfId="0" applyFont="1" applyFill="1" applyAlignment="1">
      <alignment horizontal="left"/>
    </xf>
  </cellXfs>
  <cellStyles count="6">
    <cellStyle name="Currency 2" xfId="2" xr:uid="{3FC2E1BE-92BC-4FB3-889A-18B88D8975CD}"/>
    <cellStyle name="Currency 3" xfId="4" xr:uid="{0B6AF55C-AB15-466D-89C8-D5DAC615230A}"/>
    <cellStyle name="Hyperlink" xfId="3" builtinId="8"/>
    <cellStyle name="Normal" xfId="0" builtinId="0"/>
    <cellStyle name="Normal 2" xfId="1" xr:uid="{B32F1183-878E-441F-B1B6-7E915EDE0B7C}"/>
    <cellStyle name="Normal 2 2" xfId="5" xr:uid="{E4348494-5140-478E-80E3-9C83F417D46A}"/>
  </cellStyles>
  <dxfs count="66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  <numFmt numFmtId="19" formatCode="m/d/yyyy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  <numFmt numFmtId="19" formatCode="m/d/yyyy"/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  <numFmt numFmtId="19" formatCode="m/d/yyyy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  <numFmt numFmtId="165" formatCode="h:mm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top style="thin">
          <color rgb="FFB12028"/>
        </top>
      </border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ptos Narrow"/>
        <family val="2"/>
        <scheme val="minor"/>
      </font>
      <fill>
        <patternFill patternType="solid">
          <fgColor indexed="64"/>
          <bgColor rgb="FFB12028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</dxf>
    <dxf>
      <border outline="0">
        <bottom style="thin">
          <color rgb="FFB1202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ptos Narrow"/>
        <family val="2"/>
        <scheme val="minor"/>
      </font>
      <fill>
        <patternFill patternType="solid">
          <fgColor indexed="64"/>
          <bgColor rgb="FFB12028"/>
        </patternFill>
      </fill>
      <border diagonalUp="0" diagonalDown="0" outline="0">
        <left style="thin">
          <color rgb="FFB12028"/>
        </left>
        <right style="thin">
          <color rgb="FFB1202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B12028"/>
        <name val="Aptos Narrow"/>
        <family val="2"/>
        <scheme val="minor"/>
      </font>
      <numFmt numFmtId="165" formatCode="h:mm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rgb="FFB12028"/>
        </left>
        <right/>
        <top style="thin">
          <color rgb="FFB12028"/>
        </top>
        <bottom style="thin">
          <color rgb="FFB12028"/>
        </bottom>
        <vertical style="thin">
          <color rgb="FFB12028"/>
        </vertical>
        <horizontal style="thin">
          <color rgb="FFB12028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B12028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rgb="FFB12028"/>
        </left>
        <right style="thin">
          <color rgb="FFB12028"/>
        </right>
        <top style="thin">
          <color rgb="FFB12028"/>
        </top>
        <bottom style="thin">
          <color rgb="FFB12028"/>
        </bottom>
        <vertical style="thin">
          <color rgb="FFB12028"/>
        </vertical>
        <horizontal style="thin">
          <color rgb="FFB12028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B12028"/>
        <name val="Aptos Narrow"/>
        <family val="2"/>
        <scheme val="minor"/>
      </font>
      <numFmt numFmtId="165" formatCode="h:mm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rgb="FFB12028"/>
        </left>
        <right style="thin">
          <color rgb="FFB12028"/>
        </right>
        <top style="thin">
          <color rgb="FFB12028"/>
        </top>
        <bottom style="thin">
          <color rgb="FFB12028"/>
        </bottom>
        <vertical style="thin">
          <color rgb="FFB12028"/>
        </vertical>
        <horizontal style="thin">
          <color rgb="FFB12028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B12028"/>
        <name val="Aptos Narrow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rgb="FFB12028"/>
        </left>
        <right style="thin">
          <color rgb="FFB12028"/>
        </right>
        <top style="thin">
          <color rgb="FFB12028"/>
        </top>
        <bottom style="thin">
          <color rgb="FFB12028"/>
        </bottom>
        <vertical style="thin">
          <color rgb="FFB12028"/>
        </vertical>
        <horizontal style="thin">
          <color rgb="FFB12028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B12028"/>
        <name val="Aptos Narrow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rgb="FFB12028"/>
        </left>
        <right style="thin">
          <color rgb="FFB12028"/>
        </right>
        <top style="thin">
          <color rgb="FFB12028"/>
        </top>
        <bottom style="thin">
          <color rgb="FFB12028"/>
        </bottom>
        <vertical style="thin">
          <color rgb="FFB12028"/>
        </vertical>
        <horizontal style="thin">
          <color rgb="FFB12028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B12028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rgb="FFB12028"/>
        </left>
        <right style="thin">
          <color rgb="FFB12028"/>
        </right>
        <top style="thin">
          <color rgb="FFB12028"/>
        </top>
        <bottom style="thin">
          <color rgb="FFB12028"/>
        </bottom>
        <vertical style="thin">
          <color rgb="FFB12028"/>
        </vertical>
        <horizontal style="thin">
          <color rgb="FFB12028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B12028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rgb="FFB12028"/>
        </left>
        <right style="thin">
          <color rgb="FFB12028"/>
        </right>
        <top style="thin">
          <color rgb="FFB12028"/>
        </top>
        <bottom style="thin">
          <color rgb="FFB12028"/>
        </bottom>
        <vertical style="thin">
          <color rgb="FFB12028"/>
        </vertical>
        <horizontal style="thin">
          <color rgb="FFB12028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12028"/>
        <name val="Aptos Narrow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rgb="FFB12028"/>
        </right>
        <top style="thin">
          <color rgb="FFB12028"/>
        </top>
        <bottom style="thin">
          <color rgb="FFB12028"/>
        </bottom>
        <vertical style="thin">
          <color rgb="FFB12028"/>
        </vertical>
        <horizontal style="thin">
          <color rgb="FFB12028"/>
        </horizontal>
      </border>
    </dxf>
    <dxf>
      <border>
        <top style="thin">
          <color rgb="FFB12028"/>
        </top>
      </border>
    </dxf>
    <dxf>
      <border diagonalUp="0" diagonalDown="0">
        <left style="medium">
          <color rgb="FFB12028"/>
        </left>
        <right style="medium">
          <color rgb="FFB12028"/>
        </right>
        <top style="medium">
          <color rgb="FFB12028"/>
        </top>
        <bottom style="medium">
          <color rgb="FFB1202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B12028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bottom style="thin">
          <color rgb="FFB1202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ptos Narrow"/>
        <family val="2"/>
        <scheme val="minor"/>
      </font>
      <fill>
        <patternFill patternType="solid">
          <fgColor indexed="64"/>
          <bgColor rgb="FFB12028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B12028"/>
        </left>
        <right style="thin">
          <color rgb="FFB12028"/>
        </right>
        <top/>
        <bottom/>
        <vertical style="thin">
          <color rgb="FFB12028"/>
        </vertical>
        <horizontal style="thin">
          <color rgb="FFB12028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rgb="FFB12028"/>
        </left>
        <right style="thin">
          <color rgb="FFB12028"/>
        </right>
        <top style="thin">
          <color rgb="FFB12028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B12028"/>
        <name val="Aptos Narrow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B12028"/>
        </left>
        <right style="thin">
          <color rgb="FFB12028"/>
        </right>
        <top style="thin">
          <color rgb="FFB12028"/>
        </top>
        <bottom/>
      </border>
    </dxf>
    <dxf>
      <border outline="0">
        <top style="thin">
          <color theme="0"/>
        </top>
        <bottom style="thin">
          <color rgb="FFB12028"/>
        </bottom>
      </border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ptos Narrow"/>
        <family val="2"/>
        <scheme val="minor"/>
      </font>
      <fill>
        <patternFill patternType="solid">
          <fgColor indexed="64"/>
          <bgColor rgb="FFB12028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B12028"/>
        <name val="Aptos Narrow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B12028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border>
        <left style="thin">
          <color rgb="FFB12028"/>
        </left>
        <right style="thin">
          <color rgb="FFB12028"/>
        </right>
        <top style="thin">
          <color rgb="FFB12028"/>
        </top>
        <bottom style="thin">
          <color rgb="FFB12028"/>
        </bottom>
        <vertical style="thin">
          <color rgb="FFB12028"/>
        </vertical>
        <horizontal style="thin">
          <color rgb="FFB12028"/>
        </horizontal>
      </border>
    </dxf>
  </dxfs>
  <tableStyles count="1" defaultTableStyle="Table Style 1" defaultPivotStyle="PivotStyleLight16">
    <tableStyle name="Table Style 1" pivot="0" count="3" xr9:uid="{93EDBB55-EAED-4103-B039-08F0C3B9657C}">
      <tableStyleElement type="wholeTable" dxfId="65"/>
      <tableStyleElement type="firstRowStripe" dxfId="64"/>
      <tableStyleElement type="secondRowStripe" dxfId="63"/>
    </tableStyle>
  </tableStyles>
  <colors>
    <mruColors>
      <color rgb="FFB12028"/>
      <color rgb="FFF6C0C0"/>
      <color rgb="FFEF91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40358</xdr:colOff>
      <xdr:row>5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ADEFC9-C092-20E4-0969-08604198D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88358" cy="1112520"/>
        </a:xfrm>
        <a:prstGeom prst="rect">
          <a:avLst/>
        </a:prstGeom>
      </xdr:spPr>
    </xdr:pic>
    <xdr:clientData/>
  </xdr:twoCellAnchor>
  <xdr:twoCellAnchor>
    <xdr:from>
      <xdr:col>2</xdr:col>
      <xdr:colOff>137160</xdr:colOff>
      <xdr:row>5</xdr:row>
      <xdr:rowOff>188594</xdr:rowOff>
    </xdr:from>
    <xdr:to>
      <xdr:col>2</xdr:col>
      <xdr:colOff>975360</xdr:colOff>
      <xdr:row>6</xdr:row>
      <xdr:rowOff>247649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B72C6059-3D7E-416C-B3FC-D92615922B7C}"/>
            </a:ext>
          </a:extLst>
        </xdr:cNvPr>
        <xdr:cNvSpPr/>
      </xdr:nvSpPr>
      <xdr:spPr>
        <a:xfrm rot="10800000">
          <a:off x="7452360" y="1133474"/>
          <a:ext cx="838200" cy="257175"/>
        </a:xfrm>
        <a:prstGeom prst="righ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  <xdr:twoCellAnchor>
    <xdr:from>
      <xdr:col>2</xdr:col>
      <xdr:colOff>1042034</xdr:colOff>
      <xdr:row>4</xdr:row>
      <xdr:rowOff>91440</xdr:rowOff>
    </xdr:from>
    <xdr:to>
      <xdr:col>3</xdr:col>
      <xdr:colOff>670559</xdr:colOff>
      <xdr:row>9</xdr:row>
      <xdr:rowOff>182880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9B9F390-431C-488E-AA63-FE25A6EC1C2F}"/>
            </a:ext>
          </a:extLst>
        </xdr:cNvPr>
        <xdr:cNvSpPr txBox="1"/>
      </xdr:nvSpPr>
      <xdr:spPr>
        <a:xfrm>
          <a:off x="8357234" y="838200"/>
          <a:ext cx="3301365" cy="1310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 kern="1200"/>
            <a:t>Choose event in cell B7. Data will auto</a:t>
          </a:r>
          <a:r>
            <a:rPr lang="en-US" sz="1800" b="1" kern="1200" baseline="0"/>
            <a:t>matically populate based on the event chosen in this cell.</a:t>
          </a:r>
          <a:endParaRPr lang="en-US" sz="1800" b="1" kern="1200"/>
        </a:p>
      </xdr:txBody>
    </xdr:sp>
    <xdr:clientData/>
  </xdr:twoCellAnchor>
  <xdr:twoCellAnchor>
    <xdr:from>
      <xdr:col>2</xdr:col>
      <xdr:colOff>35560</xdr:colOff>
      <xdr:row>28</xdr:row>
      <xdr:rowOff>97154</xdr:rowOff>
    </xdr:from>
    <xdr:to>
      <xdr:col>2</xdr:col>
      <xdr:colOff>873760</xdr:colOff>
      <xdr:row>28</xdr:row>
      <xdr:rowOff>359409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791CE1C8-D19C-4F09-A80D-72A57C28D779}"/>
            </a:ext>
          </a:extLst>
        </xdr:cNvPr>
        <xdr:cNvSpPr/>
      </xdr:nvSpPr>
      <xdr:spPr>
        <a:xfrm rot="10800000">
          <a:off x="7338060" y="7920354"/>
          <a:ext cx="838200" cy="262255"/>
        </a:xfrm>
        <a:prstGeom prst="righ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  <xdr:twoCellAnchor>
    <xdr:from>
      <xdr:col>2</xdr:col>
      <xdr:colOff>940435</xdr:colOff>
      <xdr:row>27</xdr:row>
      <xdr:rowOff>76200</xdr:rowOff>
    </xdr:from>
    <xdr:to>
      <xdr:col>2</xdr:col>
      <xdr:colOff>3365501</xdr:colOff>
      <xdr:row>35</xdr:row>
      <xdr:rowOff>25400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0D4638A-805D-44F9-99D4-49EADA34DC33}"/>
            </a:ext>
          </a:extLst>
        </xdr:cNvPr>
        <xdr:cNvSpPr txBox="1"/>
      </xdr:nvSpPr>
      <xdr:spPr>
        <a:xfrm>
          <a:off x="8242935" y="7632700"/>
          <a:ext cx="2425066" cy="220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 kern="1200"/>
            <a:t>Choose contacts in this section. Data will auto</a:t>
          </a:r>
          <a:r>
            <a:rPr lang="en-US" sz="1800" b="1" kern="1200" baseline="0"/>
            <a:t>matically populate on the Crib Sheet worksheet for the respective event chosen in cell B7.</a:t>
          </a:r>
          <a:endParaRPr lang="en-US" sz="1800" b="1" kern="1200"/>
        </a:p>
      </xdr:txBody>
    </xdr:sp>
    <xdr:clientData/>
  </xdr:twoCellAnchor>
  <xdr:twoCellAnchor>
    <xdr:from>
      <xdr:col>8</xdr:col>
      <xdr:colOff>165100</xdr:colOff>
      <xdr:row>52</xdr:row>
      <xdr:rowOff>97154</xdr:rowOff>
    </xdr:from>
    <xdr:to>
      <xdr:col>9</xdr:col>
      <xdr:colOff>393700</xdr:colOff>
      <xdr:row>53</xdr:row>
      <xdr:rowOff>156209</xdr:rowOff>
    </xdr:to>
    <xdr:sp macro="" textlink="">
      <xdr:nvSpPr>
        <xdr:cNvPr id="9" name="Arrow: Right 8">
          <a:extLst>
            <a:ext uri="{FF2B5EF4-FFF2-40B4-BE49-F238E27FC236}">
              <a16:creationId xmlns:a16="http://schemas.microsoft.com/office/drawing/2014/main" id="{9A1E475A-32C6-4DD3-8784-F6062E9369DD}"/>
            </a:ext>
          </a:extLst>
        </xdr:cNvPr>
        <xdr:cNvSpPr/>
      </xdr:nvSpPr>
      <xdr:spPr>
        <a:xfrm rot="10800000">
          <a:off x="25577800" y="13495654"/>
          <a:ext cx="838200" cy="262255"/>
        </a:xfrm>
        <a:prstGeom prst="righ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  <xdr:twoCellAnchor>
    <xdr:from>
      <xdr:col>9</xdr:col>
      <xdr:colOff>460374</xdr:colOff>
      <xdr:row>51</xdr:row>
      <xdr:rowOff>76200</xdr:rowOff>
    </xdr:from>
    <xdr:to>
      <xdr:col>15</xdr:col>
      <xdr:colOff>469899</xdr:colOff>
      <xdr:row>60</xdr:row>
      <xdr:rowOff>127000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D7F1BA-4B7D-4C19-88C9-B0EA47628090}"/>
            </a:ext>
          </a:extLst>
        </xdr:cNvPr>
        <xdr:cNvSpPr txBox="1"/>
      </xdr:nvSpPr>
      <xdr:spPr>
        <a:xfrm>
          <a:off x="26482674" y="13208000"/>
          <a:ext cx="3667125" cy="220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 kern="1200"/>
            <a:t>Choose schedule options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(except</a:t>
          </a: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Duration field)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 kern="1200"/>
            <a:t> in this section. Data will auto</a:t>
          </a:r>
          <a:r>
            <a:rPr lang="en-US" sz="1800" b="1" kern="1200" baseline="0"/>
            <a:t>matically populate on the Crib Sheet worksheet for the respective event chosen in cell B7.</a:t>
          </a:r>
          <a:endParaRPr lang="en-US" sz="1800" b="1" kern="1200"/>
        </a:p>
      </xdr:txBody>
    </xdr:sp>
    <xdr:clientData/>
  </xdr:twoCellAnchor>
  <xdr:twoCellAnchor>
    <xdr:from>
      <xdr:col>8</xdr:col>
      <xdr:colOff>114300</xdr:colOff>
      <xdr:row>134</xdr:row>
      <xdr:rowOff>262254</xdr:rowOff>
    </xdr:from>
    <xdr:to>
      <xdr:col>9</xdr:col>
      <xdr:colOff>342900</xdr:colOff>
      <xdr:row>136</xdr:row>
      <xdr:rowOff>80009</xdr:rowOff>
    </xdr:to>
    <xdr:sp macro="" textlink="">
      <xdr:nvSpPr>
        <xdr:cNvPr id="11" name="Arrow: Right 10">
          <a:extLst>
            <a:ext uri="{FF2B5EF4-FFF2-40B4-BE49-F238E27FC236}">
              <a16:creationId xmlns:a16="http://schemas.microsoft.com/office/drawing/2014/main" id="{9D00239D-5307-42CA-B61B-933A0FF65FB1}"/>
            </a:ext>
          </a:extLst>
        </xdr:cNvPr>
        <xdr:cNvSpPr/>
      </xdr:nvSpPr>
      <xdr:spPr>
        <a:xfrm rot="10800000">
          <a:off x="25527000" y="34882454"/>
          <a:ext cx="838200" cy="262255"/>
        </a:xfrm>
        <a:prstGeom prst="rightArrow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  <xdr:twoCellAnchor>
    <xdr:from>
      <xdr:col>9</xdr:col>
      <xdr:colOff>409574</xdr:colOff>
      <xdr:row>133</xdr:row>
      <xdr:rowOff>406400</xdr:rowOff>
    </xdr:from>
    <xdr:to>
      <xdr:col>15</xdr:col>
      <xdr:colOff>165099</xdr:colOff>
      <xdr:row>144</xdr:row>
      <xdr:rowOff>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3A89E6E-D769-4279-8F5D-1D52774B2221}"/>
            </a:ext>
          </a:extLst>
        </xdr:cNvPr>
        <xdr:cNvSpPr txBox="1"/>
      </xdr:nvSpPr>
      <xdr:spPr>
        <a:xfrm>
          <a:off x="26431874" y="34594800"/>
          <a:ext cx="3413125" cy="1892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 kern="1200"/>
            <a:t>Choose schedule options (except</a:t>
          </a:r>
          <a:r>
            <a:rPr lang="en-US" sz="1800" b="1" kern="1200" baseline="0"/>
            <a:t> Duration field)</a:t>
          </a:r>
          <a:r>
            <a:rPr lang="en-US" sz="1800" b="1" kern="1200"/>
            <a:t> in this section. Data will auto</a:t>
          </a:r>
          <a:r>
            <a:rPr lang="en-US" sz="1800" b="1" kern="1200" baseline="0"/>
            <a:t>matically populate on the Crib Sheet worksheet for the respective event chosen in cell B7.</a:t>
          </a:r>
          <a:endParaRPr lang="en-US" sz="1800" b="1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413657</xdr:colOff>
      <xdr:row>5</xdr:row>
      <xdr:rowOff>152400</xdr:rowOff>
    </xdr:from>
    <xdr:to>
      <xdr:col>19</xdr:col>
      <xdr:colOff>293914</xdr:colOff>
      <xdr:row>7</xdr:row>
      <xdr:rowOff>163286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D07027-8581-4899-9BAA-F14650906B82}"/>
            </a:ext>
          </a:extLst>
        </xdr:cNvPr>
        <xdr:cNvSpPr txBox="1"/>
      </xdr:nvSpPr>
      <xdr:spPr>
        <a:xfrm>
          <a:off x="4637314" y="1077686"/>
          <a:ext cx="960120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 kern="1200"/>
            <a:t>Data on this worksheet will trickle from the data selections on the Advanced Checklist worksheet.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4</v>
  </rv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60CA16-4E04-411D-ADE0-A554BC3E891B}" name="Table4" displayName="Table4" ref="A95:D132" totalsRowShown="0" headerRowDxfId="62" dataDxfId="61">
  <autoFilter ref="A95:D132" xr:uid="{AC60CA16-4E04-411D-ADE0-A554BC3E891B}"/>
  <tableColumns count="4">
    <tableColumn id="1" xr3:uid="{A4BA4DE9-8ADC-4142-A2BF-ADE05A2EBE1F}" name="Tour Role" dataDxfId="60"/>
    <tableColumn id="2" xr3:uid="{8CDF7C1E-94AD-41CC-8C0C-6933901D65C9}" name="Name" dataDxfId="59"/>
    <tableColumn id="3" xr3:uid="{C37DCF52-0B5E-4EBB-94EA-F2D2B5B8EC5C}" name="Email" dataDxfId="58"/>
    <tableColumn id="4" xr3:uid="{B94A0A3B-2C2B-4428-AF9C-26EC2CA6EB8D}" name="Number" dataDxfId="57"/>
  </tableColumns>
  <tableStyleInfo name="Table Style 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8409EEA5-3618-4679-92F6-C0752FA93A69}" name="Venue" displayName="Venue" ref="E1:E5" totalsRowShown="0" headerRowDxfId="16">
  <autoFilter ref="E1:E5" xr:uid="{8409EEA5-3618-4679-92F6-C0752FA93A69}"/>
  <tableColumns count="1">
    <tableColumn id="1" xr3:uid="{410E5956-4471-4667-A1F5-20C78B28DFAF}" name="SITE"/>
  </tableColumns>
  <tableStyleInfo name="Table Style 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41FA3286-4977-4E33-A8CE-55252027CC05}" name="Time" displayName="Time" ref="F1:F771" totalsRowShown="0" headerRowDxfId="15">
  <autoFilter ref="F1:F771" xr:uid="{41FA3286-4977-4E33-A8CE-55252027CC05}"/>
  <tableColumns count="1">
    <tableColumn id="1" xr3:uid="{3A077095-EA5E-48C9-8EF5-AFE53D937FA8}" name="Time"/>
  </tableColumns>
  <tableStyleInfo name="Table Style 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53A4B3CA-C5A9-4789-8E1E-12A2B0A7BB9E}" name="Date" displayName="Date" ref="G1:G734" totalsRowShown="0" headerRowDxfId="14">
  <autoFilter ref="G1:G734" xr:uid="{53A4B3CA-C5A9-4789-8E1E-12A2B0A7BB9E}"/>
  <tableColumns count="1">
    <tableColumn id="1" xr3:uid="{FB486921-FBA7-486E-B87A-6C46DDAF1898}" name="Dates" dataDxfId="13"/>
  </tableColumns>
  <tableStyleInfo name="Table Style 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820F141E-DE11-4AC6-B610-F7B0B3250D7E}" name="Name_Number" displayName="Name_Number" ref="H1:H29" totalsRowShown="0" headerRowDxfId="12">
  <autoFilter ref="H1:H29" xr:uid="{820F141E-DE11-4AC6-B610-F7B0B3250D7E}"/>
  <sortState xmlns:xlrd2="http://schemas.microsoft.com/office/spreadsheetml/2017/richdata2" ref="H2:H27">
    <sortCondition ref="H6:H27"/>
  </sortState>
  <tableColumns count="1">
    <tableColumn id="1" xr3:uid="{79F98399-1A2F-4FD7-943E-0128D855C983}" name="Names | Ph Number"/>
  </tableColumns>
  <tableStyleInfo name="Table Style 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8497973B-82A5-4F8B-8622-6423571DDE4F}" name="Email" displayName="Email" ref="I1:I29" totalsRowShown="0" headerRowDxfId="11">
  <autoFilter ref="I1:I29" xr:uid="{8497973B-82A5-4F8B-8622-6423571DDE4F}"/>
  <tableColumns count="1">
    <tableColumn id="1" xr3:uid="{7BDB7792-8D42-45C3-838F-A4AF2F10B252}" name="Email"/>
  </tableColumns>
  <tableStyleInfo name="Table Style 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FD6CEA3B-F169-4853-BAE2-46262337992E}" name="QTY" displayName="QTY" ref="J1:J253" totalsRowShown="0" headerRowDxfId="10">
  <autoFilter ref="J1:J253" xr:uid="{FD6CEA3B-F169-4853-BAE2-46262337992E}"/>
  <tableColumns count="1">
    <tableColumn id="1" xr3:uid="{43DEE61E-EE79-48B7-B880-FDAB48F1DCCF}" name="Qty"/>
  </tableColumns>
  <tableStyleInfo name="Table Style 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977DE056-D2A3-49DA-8A08-3344841197FE}" name="Staff" displayName="Staff" ref="K1:K26" totalsRowShown="0" headerRowDxfId="9">
  <autoFilter ref="K1:K26" xr:uid="{977DE056-D2A3-49DA-8A08-3344841197FE}"/>
  <sortState xmlns:xlrd2="http://schemas.microsoft.com/office/spreadsheetml/2017/richdata2" ref="K2:K26">
    <sortCondition ref="K6:K26"/>
  </sortState>
  <tableColumns count="1">
    <tableColumn id="1" xr3:uid="{5024F3EE-4592-474C-80F8-5CC0D2F18061}" name="Staff"/>
  </tableColumns>
  <tableStyleInfo name="Table Style 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53E10705-CC44-44FF-8DA0-74032CB69984}" name="TourRoles" displayName="TourRoles" ref="L1:L122" totalsRowShown="0" headerRowDxfId="8">
  <autoFilter ref="L1:L122" xr:uid="{53E10705-CC44-44FF-8DA0-74032CB69984}"/>
  <sortState xmlns:xlrd2="http://schemas.microsoft.com/office/spreadsheetml/2017/richdata2" ref="L2:L94">
    <sortCondition ref="L4:L94"/>
  </sortState>
  <tableColumns count="1">
    <tableColumn id="1" xr3:uid="{89D1A034-6389-47E4-906E-7BB5C34CC501}" name="Tour Roles/Broadway Roles"/>
  </tableColumns>
  <tableStyleInfo name="Table Style 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C5500724-D07C-48BD-9E09-2D66370F9FA5}" name="Call_List" displayName="Call_List" ref="M1:M40" totalsRowShown="0" headerRowDxfId="7">
  <autoFilter ref="M1:M40" xr:uid="{C5500724-D07C-48BD-9E09-2D66370F9FA5}"/>
  <tableColumns count="1">
    <tableColumn id="1" xr3:uid="{FED426B2-2E9D-42D6-8543-4A1343A4D14E}" name="CALL LIST"/>
  </tableColumns>
  <tableStyleInfo name="Table Style 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7B1C12BD-B976-40CD-92BD-B7FF0EB91A46}" name="Security_Roles" displayName="Security_Roles" ref="N1:N41" totalsRowShown="0" headerRowDxfId="6">
  <autoFilter ref="N1:N41" xr:uid="{7B1C12BD-B976-40CD-92BD-B7FF0EB91A46}"/>
  <tableColumns count="1">
    <tableColumn id="1" xr3:uid="{B3ABA1FA-F1D5-48D9-A998-05FF4F407154}" name="Security Roles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33F19D6-17DD-4400-B737-F9EC27627C2B}" name="Table6" displayName="Table6" ref="F95:G132" totalsRowShown="0" headerRowDxfId="56" dataDxfId="55" tableBorderDxfId="54">
  <autoFilter ref="F95:G132" xr:uid="{C33F19D6-17DD-4400-B737-F9EC27627C2B}"/>
  <tableColumns count="2">
    <tableColumn id="1" xr3:uid="{94FB70A4-5D64-4EF9-9C41-0267045D7EAC}" name="Tour Role" dataDxfId="53"/>
    <tableColumn id="2" xr3:uid="{2A8C5A22-83B0-439F-A3D0-4CCDB74CF620}" name="Name" dataDxfId="52"/>
  </tableColumns>
  <tableStyleInfo name="Table Style 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A2AA1AF6-9E70-4CAF-8C8B-38E3A1800A62}" name="Merch_Loc" displayName="Merch_Loc" ref="O1:O8" totalsRowShown="0" headerRowDxfId="5">
  <autoFilter ref="O1:O8" xr:uid="{A2AA1AF6-9E70-4CAF-8C8B-38E3A1800A62}"/>
  <tableColumns count="1">
    <tableColumn id="1" xr3:uid="{6F3549BD-FC6C-4E56-902F-B49CEDD9797D}" name="Merch Location"/>
  </tableColumns>
  <tableStyleInfo name="Table Style 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2F339ECB-7418-4F8D-8429-D5629250FD9F}" name="YN" displayName="YN" ref="P1:P5" totalsRowShown="0" headerRowDxfId="4">
  <autoFilter ref="P1:P5" xr:uid="{2F339ECB-7418-4F8D-8429-D5629250FD9F}"/>
  <tableColumns count="1">
    <tableColumn id="1" xr3:uid="{6EB4A9BE-4BF8-4D76-B7D2-1F239F270BD9}" name="Y/N"/>
  </tableColumns>
  <tableStyleInfo name="Table Style 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35511FFB-7F73-4AC4-99BC-BC76C8AC11DB}" name="Sellers" displayName="Sellers" ref="Q1:Q9" totalsRowShown="0" headerRowDxfId="3">
  <autoFilter ref="Q1:Q9" xr:uid="{35511FFB-7F73-4AC4-99BC-BC76C8AC11DB}"/>
  <sortState xmlns:xlrd2="http://schemas.microsoft.com/office/spreadsheetml/2017/richdata2" ref="Q2:Q9">
    <sortCondition ref="Q4:Q9"/>
  </sortState>
  <tableColumns count="1">
    <tableColumn id="1" xr3:uid="{E3FDCA0D-EF4D-4ED7-9D98-95D1B7094964}" name="Merch Sellers"/>
  </tableColumns>
  <tableStyleInfo name="Table Style 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274B8AA9-8254-4F81-BA2C-A574161BD508}" name="Runners" displayName="Runners" ref="R1:R8" totalsRowShown="0" headerRowDxfId="2">
  <autoFilter ref="R1:R8" xr:uid="{274B8AA9-8254-4F81-BA2C-A574161BD508}"/>
  <sortState xmlns:xlrd2="http://schemas.microsoft.com/office/spreadsheetml/2017/richdata2" ref="R2:R8">
    <sortCondition ref="R4:R8"/>
  </sortState>
  <tableColumns count="1">
    <tableColumn id="1" xr3:uid="{407F1B6F-C768-4619-AAA5-13B10D1441F3}" name="Runners"/>
  </tableColumns>
  <tableStyleInfo name="Table Style 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3EF07D-BB79-417A-B79F-CABD7B7E844A}" name="Name" displayName="Name" ref="S1:S29" totalsRowShown="0" headerRowDxfId="1">
  <autoFilter ref="S1:S29" xr:uid="{F53EF07D-BB79-417A-B79F-CABD7B7E844A}"/>
  <sortState xmlns:xlrd2="http://schemas.microsoft.com/office/spreadsheetml/2017/richdata2" ref="S2:S27">
    <sortCondition ref="S4:S27"/>
  </sortState>
  <tableColumns count="1">
    <tableColumn id="1" xr3:uid="{5FDDB072-BB5B-46A5-A079-81BC0E2C6D36}" name="Staff Names "/>
  </tableColumns>
  <tableStyleInfo name="Table Style 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00B2D1-680C-4158-A002-2954FF1AB85A}" name="Number" displayName="Number" ref="T1:V29" totalsRowShown="0" headerRowDxfId="0">
  <autoFilter ref="T1:V29" xr:uid="{5600B2D1-680C-4158-A002-2954FF1AB85A}"/>
  <tableColumns count="3">
    <tableColumn id="1" xr3:uid="{7E9A1D6D-0860-4B08-BB9D-4EF6246C579D}" name="Staff Phone Number"/>
    <tableColumn id="2" xr3:uid="{65E8934F-0003-477E-A050-D06DC3A7B729}" name="Venue"/>
    <tableColumn id="3" xr3:uid="{B1D4813A-540E-40AC-B3DD-CD26A202DC08}" name="Logo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F0369E1-2980-4834-B4B6-84E3272BDE78}" name="Schedule" displayName="Schedule" ref="A52:H92" totalsRowShown="0" headerRowDxfId="51" dataDxfId="49" headerRowBorderDxfId="50" tableBorderDxfId="48" totalsRowBorderDxfId="47">
  <autoFilter ref="A52:H92" xr:uid="{3F0369E1-2980-4834-B4B6-84E3272BDE78}"/>
  <tableColumns count="8">
    <tableColumn id="1" xr3:uid="{240B9947-D896-45FB-B131-1B646522C4E7}" name="Schedule Item" dataDxfId="46"/>
    <tableColumn id="2" xr3:uid="{C2AAFC58-88B2-4FAF-AF10-70639BEB2B1B}" name="Local" dataDxfId="45"/>
    <tableColumn id="3" xr3:uid="{A0E96F25-7526-44A2-BD9B-38D164EDCEA6}" name="Tour" dataDxfId="44"/>
    <tableColumn id="4" xr3:uid="{E73557E8-B46C-404C-851A-B2BFCD58CA6E}" name="Start Date" dataDxfId="43"/>
    <tableColumn id="5" xr3:uid="{C6FEE0B2-97F0-4517-BE51-23FEB74DFA28}" name="End Date" dataDxfId="42"/>
    <tableColumn id="6" xr3:uid="{6A46BCB4-B9BB-4A53-8188-F6A6132B8A39}" name="Start" dataDxfId="41"/>
    <tableColumn id="7" xr3:uid="{C10AFEF7-11C8-48F5-9642-564B24780CE2}" name="Finish" dataDxfId="40"/>
    <tableColumn id="8" xr3:uid="{5EAD2239-8E1A-47BA-83D2-3704AF8B89E9}" name="Duration" dataDxfId="39">
      <calculatedColumnFormula>IF(Schedule[[#This Row],[Start Date]]=Schedule[[#This Row],[End Date]],Schedule[[#This Row],[Finish]]-Schedule[[#This Row],[Start]],INT((E53+G53)-(D53+F53))*24+HOUR((E53+G53)-(D53+F53))&amp;":"&amp;TEXT(MINUTE((E53+G53)-(D53+F53)),"00"))</calculatedColumnFormula>
    </tableColumn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BD8CB16-B90A-4125-81FA-5A18ECD16D64}" name="Table10" displayName="Table10" ref="A28:B48" totalsRowShown="0" headerRowDxfId="38" dataDxfId="36" headerRowBorderDxfId="37">
  <autoFilter ref="A28:B48" xr:uid="{FBD8CB16-B90A-4125-81FA-5A18ECD16D64}"/>
  <tableColumns count="2">
    <tableColumn id="1" xr3:uid="{FF734B22-6626-441F-9978-3D5A4ACAE9F4}" name="Position" dataDxfId="35"/>
    <tableColumn id="2" xr3:uid="{F841BACE-611E-4CEB-BF00-E84C62A2352A}" name="Person" dataDxfId="34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685F4BE-8F4D-46C1-A5C4-08B5FE2CFDD7}" name="Table3" displayName="Table3" ref="A135:H168" totalsRowShown="0" headerRowDxfId="33" dataDxfId="32" tableBorderDxfId="31">
  <autoFilter ref="A135:H168" xr:uid="{9685F4BE-8F4D-46C1-A5C4-08B5FE2CFDD7}"/>
  <tableColumns count="8">
    <tableColumn id="1" xr3:uid="{A2DA81B7-5ACD-42C7-AD52-E495FFD5A5BE}" name="CALL/CUT" dataDxfId="30"/>
    <tableColumn id="2" xr3:uid="{17E485B3-7D7D-47CC-A930-AB13D1D1878B}" name="SECURITY ROLE" dataDxfId="29"/>
    <tableColumn id="3" xr3:uid="{77C48E9E-F43B-4F0C-8891-E6BD3390C7A6}" name="QTY" dataDxfId="28"/>
    <tableColumn id="4" xr3:uid="{DB0D0299-65EE-49E3-8CDF-DD2428C1F2C7}" name="Start Date" dataDxfId="27"/>
    <tableColumn id="5" xr3:uid="{E2CB76F7-9ECF-4F80-8E04-60E5F943B262}" name="End Date" dataDxfId="26"/>
    <tableColumn id="6" xr3:uid="{FCA2AF83-9886-4585-B28F-3B65BBDDB72F}" name="START" dataDxfId="25"/>
    <tableColumn id="7" xr3:uid="{ABAA8521-BDCB-4B67-BDCF-BBF3588A0F61}" name="FINISH" dataDxfId="24"/>
    <tableColumn id="8" xr3:uid="{4199FDC5-0186-4A34-932D-6017C1EB89B7}" name="DURATION" dataDxfId="23">
      <calculatedColumnFormula>IF('Advanced Checklist'!$E136='Advanced Checklist'!$D136,'Advanced Checklist'!$G136-'Advanced Checklist'!$F136,INT((E136+G136)-(D136+F136))*24+HOUR((E136+G136)-(D136+F136))&amp;":"&amp;TEXT(MINUTE((E136+G136)-(D136+F136)),"00"))</calculatedColumnFormula>
    </tableColumn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FB4D2898-ED36-4C8A-A07C-32150D149E34}" name="ACT" displayName="ACT" ref="A1:A123" totalsRowShown="0" headerRowDxfId="22">
  <autoFilter ref="A1:A123" xr:uid="{FB4D2898-ED36-4C8A-A07C-32150D149E34}"/>
  <tableColumns count="1">
    <tableColumn id="1" xr3:uid="{FBE1FC6A-AE3D-4208-9724-DC60E971E7B8}" name="ACT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74B6E459-1C5B-4596-99D5-1640C9E4A552}" name="Genre" displayName="Genre" ref="B1:B20" totalsRowShown="0" headerRowDxfId="21">
  <autoFilter ref="B1:B20" xr:uid="{74B6E459-1C5B-4596-99D5-1640C9E4A552}"/>
  <sortState xmlns:xlrd2="http://schemas.microsoft.com/office/spreadsheetml/2017/richdata2" ref="B2:B20">
    <sortCondition ref="B4:B20"/>
  </sortState>
  <tableColumns count="1">
    <tableColumn id="1" xr3:uid="{53D20275-A44A-449C-B8F7-CB018F613F4E}" name="Genre"/>
  </tableColumns>
  <tableStyleInfo name="Table Style 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A57D89F7-0201-4713-B85C-EDEC2C92CB79}" name="ShowStartDate" displayName="ShowStartDate" ref="C1:C109" totalsRowShown="0" headerRowDxfId="20">
  <autoFilter ref="C1:C109" xr:uid="{A57D89F7-0201-4713-B85C-EDEC2C92CB79}"/>
  <tableColumns count="1">
    <tableColumn id="1" xr3:uid="{890AF359-93D7-4FCF-9014-E9825E4F7973}" name="EVENT START" dataDxfId="19"/>
  </tableColumns>
  <tableStyleInfo name="Table Style 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BA12F296-B385-4256-A662-19E9715D3E5D}" name="ShowEndDate" displayName="ShowEndDate" ref="D1:D106" totalsRowShown="0" headerRowDxfId="18">
  <autoFilter ref="D1:D106" xr:uid="{BA12F296-B385-4256-A662-19E9715D3E5D}"/>
  <tableColumns count="1">
    <tableColumn id="1" xr3:uid="{B8397AF4-9A3A-475A-9EA8-B3E43C06DDFD}" name="EVENT END" dataDxfId="17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drawing" Target="../drawings/drawing1.xml"/><Relationship Id="rId7" Type="http://schemas.openxmlformats.org/officeDocument/2006/relationships/table" Target="../tables/table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erateclasses.com/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3.xml"/><Relationship Id="rId13" Type="http://schemas.openxmlformats.org/officeDocument/2006/relationships/table" Target="../tables/table18.xml"/><Relationship Id="rId18" Type="http://schemas.openxmlformats.org/officeDocument/2006/relationships/table" Target="../tables/table23.xml"/><Relationship Id="rId3" Type="http://schemas.openxmlformats.org/officeDocument/2006/relationships/table" Target="../tables/table8.xml"/><Relationship Id="rId7" Type="http://schemas.openxmlformats.org/officeDocument/2006/relationships/table" Target="../tables/table12.xml"/><Relationship Id="rId12" Type="http://schemas.openxmlformats.org/officeDocument/2006/relationships/table" Target="../tables/table17.xml"/><Relationship Id="rId17" Type="http://schemas.openxmlformats.org/officeDocument/2006/relationships/table" Target="../tables/table22.xml"/><Relationship Id="rId2" Type="http://schemas.openxmlformats.org/officeDocument/2006/relationships/table" Target="../tables/table7.xml"/><Relationship Id="rId16" Type="http://schemas.openxmlformats.org/officeDocument/2006/relationships/table" Target="../tables/table21.xml"/><Relationship Id="rId20" Type="http://schemas.openxmlformats.org/officeDocument/2006/relationships/table" Target="../tables/table25.xml"/><Relationship Id="rId1" Type="http://schemas.openxmlformats.org/officeDocument/2006/relationships/table" Target="../tables/table6.xml"/><Relationship Id="rId6" Type="http://schemas.openxmlformats.org/officeDocument/2006/relationships/table" Target="../tables/table11.xml"/><Relationship Id="rId11" Type="http://schemas.openxmlformats.org/officeDocument/2006/relationships/table" Target="../tables/table16.xml"/><Relationship Id="rId5" Type="http://schemas.openxmlformats.org/officeDocument/2006/relationships/table" Target="../tables/table10.xml"/><Relationship Id="rId15" Type="http://schemas.openxmlformats.org/officeDocument/2006/relationships/table" Target="../tables/table20.xml"/><Relationship Id="rId10" Type="http://schemas.openxmlformats.org/officeDocument/2006/relationships/table" Target="../tables/table15.xml"/><Relationship Id="rId19" Type="http://schemas.openxmlformats.org/officeDocument/2006/relationships/table" Target="../tables/table24.xml"/><Relationship Id="rId4" Type="http://schemas.openxmlformats.org/officeDocument/2006/relationships/table" Target="../tables/table9.xml"/><Relationship Id="rId9" Type="http://schemas.openxmlformats.org/officeDocument/2006/relationships/table" Target="../tables/table14.xml"/><Relationship Id="rId14" Type="http://schemas.openxmlformats.org/officeDocument/2006/relationships/table" Target="../tables/table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0B57-6DC4-4E47-B8F0-484880E0EFEE}">
  <dimension ref="A1:Q168"/>
  <sheetViews>
    <sheetView showGridLines="0" tabSelected="1" zoomScale="60" zoomScaleNormal="60" workbookViewId="0">
      <selection activeCell="C36" sqref="C36"/>
    </sheetView>
  </sheetViews>
  <sheetFormatPr defaultRowHeight="14.4" x14ac:dyDescent="0.3"/>
  <cols>
    <col min="1" max="1" width="44.44140625" bestFit="1" customWidth="1"/>
    <col min="2" max="2" width="62.109375" bestFit="1" customWidth="1"/>
    <col min="3" max="3" width="53.5546875" bestFit="1" customWidth="1"/>
    <col min="4" max="4" width="61.88671875" bestFit="1" customWidth="1"/>
    <col min="5" max="5" width="38.44140625" customWidth="1"/>
    <col min="6" max="6" width="38" customWidth="1"/>
    <col min="7" max="7" width="33.109375" customWidth="1"/>
    <col min="8" max="8" width="39.109375" bestFit="1" customWidth="1"/>
  </cols>
  <sheetData>
    <row r="1" spans="1:17" x14ac:dyDescent="0.3">
      <c r="A1" s="273"/>
      <c r="C1" s="275" t="str">
        <f>_xlfn.CONCAT(B7, " ", "ADVANCED CHECKLIST")</f>
        <v>Event 10 ADVANCED CHECKLIST</v>
      </c>
      <c r="D1" s="275"/>
      <c r="E1" s="275"/>
      <c r="F1" s="275"/>
      <c r="G1" s="275"/>
    </row>
    <row r="2" spans="1:17" x14ac:dyDescent="0.3">
      <c r="A2" s="273"/>
      <c r="C2" s="275"/>
      <c r="D2" s="275"/>
      <c r="E2" s="275"/>
      <c r="F2" s="275"/>
      <c r="G2" s="275"/>
    </row>
    <row r="3" spans="1:17" x14ac:dyDescent="0.3">
      <c r="A3" s="273"/>
      <c r="C3" s="275"/>
      <c r="D3" s="275"/>
      <c r="E3" s="275"/>
      <c r="F3" s="275"/>
      <c r="G3" s="275"/>
    </row>
    <row r="4" spans="1:17" ht="15" customHeight="1" x14ac:dyDescent="0.3">
      <c r="A4" s="273"/>
    </row>
    <row r="5" spans="1:17" ht="15" customHeight="1" x14ac:dyDescent="0.3">
      <c r="A5" s="273"/>
    </row>
    <row r="6" spans="1:17" ht="15.75" customHeight="1" thickBot="1" x14ac:dyDescent="0.35">
      <c r="A6" s="274"/>
    </row>
    <row r="7" spans="1:17" ht="21.6" thickBot="1" x14ac:dyDescent="0.45">
      <c r="A7" s="108" t="s">
        <v>0</v>
      </c>
      <c r="B7" s="71" t="s">
        <v>348</v>
      </c>
    </row>
    <row r="8" spans="1:17" ht="21.6" thickBot="1" x14ac:dyDescent="0.45">
      <c r="A8" s="108" t="s">
        <v>2</v>
      </c>
      <c r="B8" s="72" t="str">
        <f>_xlfn.XLOOKUP(B$7,'2024-2025'!A:A,'2024-2025'!B:B)</f>
        <v>Film</v>
      </c>
    </row>
    <row r="9" spans="1:17" ht="21.6" thickBot="1" x14ac:dyDescent="0.45">
      <c r="A9" s="108" t="s">
        <v>3</v>
      </c>
      <c r="B9" s="72" t="str">
        <f>_xlfn.XLOOKUP(B7,'2024-2025'!A:A,'2024-2025'!D:D)</f>
        <v>Venue Hall 2</v>
      </c>
    </row>
    <row r="10" spans="1:17" ht="21.6" thickBot="1" x14ac:dyDescent="0.45">
      <c r="A10" s="108" t="s">
        <v>4</v>
      </c>
      <c r="B10" s="74">
        <f>_xlfn.XLOOKUP(B$7,'2024-2025'!A:A,'2024-2025'!F:F)</f>
        <v>45500</v>
      </c>
    </row>
    <row r="11" spans="1:17" ht="21.6" thickBot="1" x14ac:dyDescent="0.45">
      <c r="A11" s="108" t="s">
        <v>5</v>
      </c>
      <c r="B11" s="74">
        <f>_xlfn.XLOOKUP(B$7,'2024-2025'!A:A,'2024-2025'!G:G)</f>
        <v>45500</v>
      </c>
    </row>
    <row r="12" spans="1:17" ht="21.6" thickBot="1" x14ac:dyDescent="0.45">
      <c r="A12" s="109" t="s">
        <v>6</v>
      </c>
      <c r="B12" s="73">
        <f>_xlfn.XLOOKUP(B$7,'2024-2025'!A:A,'2024-2025'!H:H)</f>
        <v>1</v>
      </c>
    </row>
    <row r="13" spans="1:17" ht="15" thickBot="1" x14ac:dyDescent="0.35">
      <c r="A13" s="67"/>
      <c r="B13" s="67"/>
    </row>
    <row r="14" spans="1:17" ht="34.200000000000003" thickBot="1" x14ac:dyDescent="0.35">
      <c r="A14" s="276" t="s">
        <v>7</v>
      </c>
      <c r="B14" s="277"/>
      <c r="D14" s="278" t="s">
        <v>8</v>
      </c>
      <c r="E14" s="279"/>
      <c r="G14" s="255" t="s">
        <v>9</v>
      </c>
      <c r="H14" s="257"/>
      <c r="J14" s="255" t="s">
        <v>10</v>
      </c>
      <c r="K14" s="256"/>
      <c r="L14" s="256"/>
      <c r="M14" s="256"/>
      <c r="N14" s="256"/>
      <c r="O14" s="256"/>
      <c r="P14" s="256"/>
      <c r="Q14" s="257"/>
    </row>
    <row r="15" spans="1:17" ht="21" x14ac:dyDescent="0.4">
      <c r="A15" s="110" t="s">
        <v>11</v>
      </c>
      <c r="B15" s="105">
        <f>_xlfn.XLOOKUP(B7,'2024-2025'!A:A,'2024-2025'!S:S)</f>
        <v>57</v>
      </c>
      <c r="D15" s="258" t="s">
        <v>12</v>
      </c>
      <c r="E15" s="260"/>
      <c r="G15" s="154" t="s">
        <v>13</v>
      </c>
      <c r="H15" s="155"/>
      <c r="J15" s="247" t="s">
        <v>14</v>
      </c>
      <c r="K15" s="248"/>
      <c r="L15" s="251"/>
      <c r="M15" s="251"/>
      <c r="N15" s="251"/>
      <c r="O15" s="251"/>
      <c r="P15" s="251"/>
      <c r="Q15" s="252"/>
    </row>
    <row r="16" spans="1:17" ht="21" x14ac:dyDescent="0.4">
      <c r="A16" s="112" t="s">
        <v>15</v>
      </c>
      <c r="B16" s="85"/>
      <c r="D16" s="259"/>
      <c r="E16" s="261"/>
      <c r="G16" s="117" t="s">
        <v>16</v>
      </c>
      <c r="H16" s="156"/>
      <c r="J16" s="152"/>
      <c r="Q16" s="153"/>
    </row>
    <row r="17" spans="1:17" ht="21" x14ac:dyDescent="0.4">
      <c r="A17" s="113" t="s">
        <v>17</v>
      </c>
      <c r="B17" s="85"/>
      <c r="D17" s="258" t="s">
        <v>18</v>
      </c>
      <c r="E17" s="265"/>
      <c r="G17" s="157" t="s">
        <v>19</v>
      </c>
      <c r="H17" s="158"/>
      <c r="J17" s="247" t="s">
        <v>20</v>
      </c>
      <c r="K17" s="248"/>
      <c r="L17" s="251"/>
      <c r="M17" s="251"/>
      <c r="N17" s="251"/>
      <c r="O17" s="251"/>
      <c r="P17" s="251"/>
      <c r="Q17" s="252"/>
    </row>
    <row r="18" spans="1:17" ht="21.6" thickBot="1" x14ac:dyDescent="0.45">
      <c r="A18" s="112" t="s">
        <v>21</v>
      </c>
      <c r="B18" s="86"/>
      <c r="D18" s="262"/>
      <c r="E18" s="261"/>
      <c r="G18" s="117" t="s">
        <v>22</v>
      </c>
      <c r="H18" s="156"/>
      <c r="J18" s="161"/>
      <c r="K18" s="135"/>
      <c r="Q18" s="153"/>
    </row>
    <row r="19" spans="1:17" ht="21.6" thickBot="1" x14ac:dyDescent="0.45">
      <c r="A19" s="114"/>
      <c r="D19" s="111" t="s">
        <v>23</v>
      </c>
      <c r="E19" s="82"/>
      <c r="G19" s="157" t="s">
        <v>24</v>
      </c>
      <c r="H19" s="158"/>
      <c r="J19" s="247" t="s">
        <v>25</v>
      </c>
      <c r="K19" s="248"/>
      <c r="L19" s="251"/>
      <c r="M19" s="251"/>
      <c r="N19" s="251"/>
      <c r="O19" s="251"/>
      <c r="P19" s="251"/>
      <c r="Q19" s="252"/>
    </row>
    <row r="20" spans="1:17" ht="33.6" x14ac:dyDescent="0.65">
      <c r="A20" s="115" t="s">
        <v>26</v>
      </c>
      <c r="B20" s="79" t="s">
        <v>27</v>
      </c>
      <c r="D20" s="263" t="s">
        <v>28</v>
      </c>
      <c r="E20" s="265"/>
      <c r="G20" s="117" t="s">
        <v>29</v>
      </c>
      <c r="H20" s="156"/>
      <c r="J20" s="152"/>
      <c r="Q20" s="153"/>
    </row>
    <row r="21" spans="1:17" ht="33.6" x14ac:dyDescent="0.65">
      <c r="A21" s="116" t="s">
        <v>30</v>
      </c>
      <c r="B21" s="80" t="str">
        <f>_xlfn.XLOOKUP(B7,'2024-2025'!A3:A113,'2024-2025'!D3:D113, "-")</f>
        <v>Venue Hall 2</v>
      </c>
      <c r="D21" s="262"/>
      <c r="E21" s="261"/>
      <c r="G21" s="157" t="s">
        <v>31</v>
      </c>
      <c r="H21" s="158"/>
      <c r="J21" s="247" t="s">
        <v>32</v>
      </c>
      <c r="K21" s="248"/>
      <c r="L21" s="251"/>
      <c r="M21" s="251"/>
      <c r="N21" s="251"/>
      <c r="O21" s="251"/>
      <c r="P21" s="251"/>
      <c r="Q21" s="252"/>
    </row>
    <row r="22" spans="1:17" ht="30" x14ac:dyDescent="0.4">
      <c r="A22" s="117" t="s">
        <v>33</v>
      </c>
      <c r="B22" s="70" t="s">
        <v>34</v>
      </c>
      <c r="D22" s="111" t="s">
        <v>35</v>
      </c>
      <c r="E22" s="82"/>
      <c r="G22" s="117" t="s">
        <v>36</v>
      </c>
      <c r="H22" s="156"/>
      <c r="J22" s="152"/>
      <c r="Q22" s="153"/>
    </row>
    <row r="23" spans="1:17" ht="21" x14ac:dyDescent="0.4">
      <c r="A23" s="117" t="s">
        <v>37</v>
      </c>
      <c r="B23" s="70" t="s">
        <v>38</v>
      </c>
      <c r="D23" s="263" t="s">
        <v>39</v>
      </c>
      <c r="E23" s="265"/>
      <c r="G23" s="157" t="s">
        <v>40</v>
      </c>
      <c r="H23" s="158"/>
      <c r="J23" s="247" t="s">
        <v>41</v>
      </c>
      <c r="K23" s="248"/>
      <c r="L23" s="251"/>
      <c r="M23" s="251"/>
      <c r="N23" s="251"/>
      <c r="O23" s="251"/>
      <c r="P23" s="251"/>
      <c r="Q23" s="252"/>
    </row>
    <row r="24" spans="1:17" ht="21.6" thickBot="1" x14ac:dyDescent="0.45">
      <c r="A24" s="117" t="s">
        <v>42</v>
      </c>
      <c r="B24" s="87" t="str">
        <f>IFERROR(IF(_xlfn.XLOOKUP(B23,'Crib Sheet Data Lists'!C:C,'Crib Sheet Data Lists'!D:D)=" ","N/A",_xlfn.XLOOKUP(B23,'Crib Sheet Data Lists'!C:C,'Crib Sheet Data Lists'!D:D)),"N/A")</f>
        <v>Person1@excelerateatl.com</v>
      </c>
      <c r="D24" s="264"/>
      <c r="E24" s="272"/>
      <c r="G24" s="117" t="s">
        <v>43</v>
      </c>
      <c r="H24" s="156"/>
      <c r="J24" s="152"/>
      <c r="Q24" s="153"/>
    </row>
    <row r="25" spans="1:17" ht="21.6" thickBot="1" x14ac:dyDescent="0.45">
      <c r="A25" s="118" t="s">
        <v>44</v>
      </c>
      <c r="B25" s="240" t="s">
        <v>45</v>
      </c>
      <c r="G25" s="157" t="s">
        <v>46</v>
      </c>
      <c r="H25" s="158"/>
      <c r="J25" s="249" t="s">
        <v>47</v>
      </c>
      <c r="K25" s="250"/>
      <c r="L25" s="253"/>
      <c r="M25" s="253"/>
      <c r="N25" s="253"/>
      <c r="O25" s="253"/>
      <c r="P25" s="253"/>
      <c r="Q25" s="254"/>
    </row>
    <row r="26" spans="1:17" ht="21.6" thickBot="1" x14ac:dyDescent="0.45">
      <c r="G26" s="117" t="s">
        <v>48</v>
      </c>
      <c r="H26" s="156"/>
    </row>
    <row r="27" spans="1:17" ht="33.6" x14ac:dyDescent="0.4">
      <c r="A27" s="255" t="s">
        <v>49</v>
      </c>
      <c r="B27" s="257"/>
      <c r="D27" s="255" t="s">
        <v>50</v>
      </c>
      <c r="E27" s="257"/>
      <c r="G27" s="157" t="s">
        <v>51</v>
      </c>
      <c r="H27" s="158"/>
      <c r="J27" s="266" t="s">
        <v>52</v>
      </c>
      <c r="K27" s="267"/>
      <c r="L27" s="267"/>
      <c r="M27" s="267"/>
      <c r="N27" s="267"/>
      <c r="O27" s="267"/>
      <c r="P27" s="267"/>
      <c r="Q27" s="268"/>
    </row>
    <row r="28" spans="1:17" ht="21" x14ac:dyDescent="0.4">
      <c r="A28" s="133" t="s">
        <v>53</v>
      </c>
      <c r="B28" s="162" t="s">
        <v>54</v>
      </c>
      <c r="D28" s="119" t="s">
        <v>55</v>
      </c>
      <c r="E28" s="83"/>
      <c r="G28" s="117" t="s">
        <v>56</v>
      </c>
      <c r="H28" s="156"/>
      <c r="J28" s="269"/>
      <c r="K28" s="270"/>
      <c r="L28" s="270"/>
      <c r="M28" s="270"/>
      <c r="N28" s="270"/>
      <c r="O28" s="270"/>
      <c r="P28" s="270"/>
      <c r="Q28" s="271"/>
    </row>
    <row r="29" spans="1:17" ht="28.95" customHeight="1" thickBot="1" x14ac:dyDescent="0.45">
      <c r="A29" s="163"/>
      <c r="B29" s="164"/>
      <c r="D29" s="119" t="s">
        <v>57</v>
      </c>
      <c r="E29" s="83"/>
      <c r="G29" s="159" t="s">
        <v>58</v>
      </c>
      <c r="H29" s="160"/>
      <c r="J29" s="241"/>
      <c r="K29" s="242"/>
      <c r="L29" s="242"/>
      <c r="M29" s="242"/>
      <c r="N29" s="242"/>
      <c r="O29" s="242"/>
      <c r="P29" s="242"/>
      <c r="Q29" s="243"/>
    </row>
    <row r="30" spans="1:17" ht="21.6" thickBot="1" x14ac:dyDescent="0.45">
      <c r="A30" s="163"/>
      <c r="B30" s="164"/>
      <c r="D30" s="120" t="s">
        <v>59</v>
      </c>
      <c r="E30" s="83"/>
      <c r="J30" s="241"/>
      <c r="K30" s="242"/>
      <c r="L30" s="242"/>
      <c r="M30" s="242"/>
      <c r="N30" s="242"/>
      <c r="O30" s="242"/>
      <c r="P30" s="242"/>
      <c r="Q30" s="243"/>
    </row>
    <row r="31" spans="1:17" ht="21" x14ac:dyDescent="0.4">
      <c r="A31" s="163"/>
      <c r="B31" s="164"/>
      <c r="D31" s="119" t="s">
        <v>60</v>
      </c>
      <c r="E31" s="83"/>
      <c r="J31" s="241"/>
      <c r="K31" s="242"/>
      <c r="L31" s="242"/>
      <c r="M31" s="242"/>
      <c r="N31" s="242"/>
      <c r="O31" s="242"/>
      <c r="P31" s="242"/>
      <c r="Q31" s="243"/>
    </row>
    <row r="32" spans="1:17" ht="21" x14ac:dyDescent="0.4">
      <c r="A32" s="163"/>
      <c r="B32" s="164"/>
      <c r="D32" s="119" t="s">
        <v>61</v>
      </c>
      <c r="E32" s="83"/>
      <c r="J32" s="241"/>
      <c r="K32" s="242"/>
      <c r="L32" s="242"/>
      <c r="M32" s="242"/>
      <c r="N32" s="242"/>
      <c r="O32" s="242"/>
      <c r="P32" s="242"/>
      <c r="Q32" s="243"/>
    </row>
    <row r="33" spans="1:17" ht="21" x14ac:dyDescent="0.4">
      <c r="A33" s="163"/>
      <c r="B33" s="164"/>
      <c r="D33" s="119" t="s">
        <v>62</v>
      </c>
      <c r="E33" s="83"/>
      <c r="J33" s="241"/>
      <c r="K33" s="242"/>
      <c r="L33" s="242"/>
      <c r="M33" s="242"/>
      <c r="N33" s="242"/>
      <c r="O33" s="242"/>
      <c r="P33" s="242"/>
      <c r="Q33" s="243"/>
    </row>
    <row r="34" spans="1:17" ht="21" x14ac:dyDescent="0.4">
      <c r="A34" s="163"/>
      <c r="B34" s="164"/>
      <c r="D34" s="119" t="s">
        <v>63</v>
      </c>
      <c r="E34" s="83"/>
      <c r="J34" s="241"/>
      <c r="K34" s="242"/>
      <c r="L34" s="242"/>
      <c r="M34" s="242"/>
      <c r="N34" s="242"/>
      <c r="O34" s="242"/>
      <c r="P34" s="242"/>
      <c r="Q34" s="243"/>
    </row>
    <row r="35" spans="1:17" ht="21.6" thickBot="1" x14ac:dyDescent="0.45">
      <c r="A35" s="163"/>
      <c r="B35" s="164"/>
      <c r="D35" s="120" t="s">
        <v>64</v>
      </c>
      <c r="E35" s="84"/>
      <c r="J35" s="241"/>
      <c r="K35" s="242"/>
      <c r="L35" s="242"/>
      <c r="M35" s="242"/>
      <c r="N35" s="242"/>
      <c r="O35" s="242"/>
      <c r="P35" s="242"/>
      <c r="Q35" s="243"/>
    </row>
    <row r="36" spans="1:17" x14ac:dyDescent="0.3">
      <c r="A36" s="163"/>
      <c r="B36" s="164"/>
      <c r="J36" s="241"/>
      <c r="K36" s="242"/>
      <c r="L36" s="242"/>
      <c r="M36" s="242"/>
      <c r="N36" s="242"/>
      <c r="O36" s="242"/>
      <c r="P36" s="242"/>
      <c r="Q36" s="243"/>
    </row>
    <row r="37" spans="1:17" ht="15" thickBot="1" x14ac:dyDescent="0.35">
      <c r="A37" s="163"/>
      <c r="B37" s="164"/>
      <c r="J37" s="244"/>
      <c r="K37" s="245"/>
      <c r="L37" s="245"/>
      <c r="M37" s="245"/>
      <c r="N37" s="245"/>
      <c r="O37" s="245"/>
      <c r="P37" s="245"/>
      <c r="Q37" s="246"/>
    </row>
    <row r="38" spans="1:17" x14ac:dyDescent="0.3">
      <c r="A38" s="163"/>
      <c r="B38" s="164"/>
    </row>
    <row r="39" spans="1:17" x14ac:dyDescent="0.3">
      <c r="A39" s="163"/>
      <c r="B39" s="164"/>
    </row>
    <row r="40" spans="1:17" x14ac:dyDescent="0.3">
      <c r="A40" s="163"/>
      <c r="B40" s="164"/>
    </row>
    <row r="41" spans="1:17" x14ac:dyDescent="0.3">
      <c r="A41" s="163"/>
      <c r="B41" s="164"/>
    </row>
    <row r="42" spans="1:17" x14ac:dyDescent="0.3">
      <c r="A42" s="163"/>
      <c r="B42" s="164"/>
    </row>
    <row r="43" spans="1:17" x14ac:dyDescent="0.3">
      <c r="A43" s="163"/>
      <c r="B43" s="164"/>
    </row>
    <row r="44" spans="1:17" x14ac:dyDescent="0.3">
      <c r="A44" s="163"/>
      <c r="B44" s="164"/>
    </row>
    <row r="45" spans="1:17" x14ac:dyDescent="0.3">
      <c r="A45" s="163"/>
      <c r="B45" s="164"/>
      <c r="D45" s="107"/>
    </row>
    <row r="46" spans="1:17" x14ac:dyDescent="0.3">
      <c r="A46" s="163"/>
      <c r="B46" s="164"/>
    </row>
    <row r="47" spans="1:17" x14ac:dyDescent="0.3">
      <c r="A47" s="163"/>
      <c r="B47" s="164"/>
    </row>
    <row r="48" spans="1:17" ht="15" thickBot="1" x14ac:dyDescent="0.35">
      <c r="A48" s="165"/>
      <c r="B48" s="166"/>
    </row>
    <row r="50" spans="1:8" ht="34.200000000000003" thickBot="1" x14ac:dyDescent="0.35">
      <c r="A50" s="282" t="str">
        <f>UPPER("SCHEDULE")</f>
        <v>SCHEDULE</v>
      </c>
      <c r="B50" s="283"/>
      <c r="C50" s="283"/>
      <c r="D50" s="283"/>
      <c r="E50" s="283"/>
      <c r="F50" s="283"/>
      <c r="G50" s="283"/>
      <c r="H50" s="283"/>
    </row>
    <row r="51" spans="1:8" ht="28.8" x14ac:dyDescent="0.55000000000000004">
      <c r="A51" s="121"/>
      <c r="B51" s="280" t="str">
        <f>UPPER("HEADCOUNT")</f>
        <v>HEADCOUNT</v>
      </c>
      <c r="C51" s="281"/>
      <c r="D51" s="284" t="str">
        <f>UPPER("TIMES")</f>
        <v>TIMES</v>
      </c>
      <c r="E51" s="285"/>
      <c r="F51" s="285"/>
      <c r="G51" s="285"/>
      <c r="H51" s="285"/>
    </row>
    <row r="52" spans="1:8" ht="21" x14ac:dyDescent="0.4">
      <c r="A52" s="139" t="s">
        <v>65</v>
      </c>
      <c r="B52" s="140" t="s">
        <v>66</v>
      </c>
      <c r="C52" s="140" t="s">
        <v>67</v>
      </c>
      <c r="D52" s="140" t="s">
        <v>68</v>
      </c>
      <c r="E52" s="140" t="s">
        <v>69</v>
      </c>
      <c r="F52" s="140" t="s">
        <v>70</v>
      </c>
      <c r="G52" s="140" t="s">
        <v>71</v>
      </c>
      <c r="H52" s="141" t="s">
        <v>72</v>
      </c>
    </row>
    <row r="53" spans="1:8" s="78" customFormat="1" ht="15.6" x14ac:dyDescent="0.3">
      <c r="A53" s="142" t="s">
        <v>73</v>
      </c>
      <c r="B53" s="143">
        <v>8</v>
      </c>
      <c r="C53" s="143">
        <v>4</v>
      </c>
      <c r="D53" s="144">
        <v>45607</v>
      </c>
      <c r="E53" s="144">
        <v>45608</v>
      </c>
      <c r="F53" s="145" t="s">
        <v>74</v>
      </c>
      <c r="G53" s="146" t="s">
        <v>75</v>
      </c>
      <c r="H53" s="147" t="str">
        <f>IF(Schedule[[#This Row],[Start Date]]=Schedule[[#This Row],[End Date]],Schedule[[#This Row],[Finish]]-Schedule[[#This Row],[Start]],INT((E53+G53)-(D53+F53))*24+HOUR((E53+G53)-(D53+F53))&amp;":"&amp;TEXT(MINUTE((E53+G53)-(D53+F53)),"00"))</f>
        <v>25:00</v>
      </c>
    </row>
    <row r="54" spans="1:8" s="78" customFormat="1" ht="19.5" customHeight="1" x14ac:dyDescent="0.3">
      <c r="A54" s="148"/>
      <c r="B54" s="146"/>
      <c r="C54" s="146"/>
      <c r="D54" s="144"/>
      <c r="E54" s="144"/>
      <c r="F54" s="145"/>
      <c r="G54" s="146"/>
      <c r="H54" s="149"/>
    </row>
    <row r="55" spans="1:8" s="78" customFormat="1" ht="19.5" customHeight="1" x14ac:dyDescent="0.3">
      <c r="A55" s="142"/>
      <c r="B55" s="143"/>
      <c r="C55" s="143"/>
      <c r="D55" s="144"/>
      <c r="E55" s="144"/>
      <c r="F55" s="145"/>
      <c r="G55" s="146"/>
      <c r="H55" s="149"/>
    </row>
    <row r="56" spans="1:8" s="78" customFormat="1" ht="19.5" customHeight="1" x14ac:dyDescent="0.3">
      <c r="A56" s="148"/>
      <c r="B56" s="146"/>
      <c r="C56" s="146"/>
      <c r="D56" s="144"/>
      <c r="E56" s="144"/>
      <c r="F56" s="145"/>
      <c r="G56" s="146"/>
      <c r="H56" s="149"/>
    </row>
    <row r="57" spans="1:8" s="78" customFormat="1" ht="19.5" customHeight="1" x14ac:dyDescent="0.3">
      <c r="A57" s="142"/>
      <c r="B57" s="143"/>
      <c r="C57" s="143"/>
      <c r="D57" s="144"/>
      <c r="E57" s="144"/>
      <c r="F57" s="145"/>
      <c r="G57" s="146"/>
      <c r="H57" s="149"/>
    </row>
    <row r="58" spans="1:8" s="78" customFormat="1" ht="19.5" customHeight="1" x14ac:dyDescent="0.3">
      <c r="A58" s="148"/>
      <c r="B58" s="146"/>
      <c r="C58" s="146"/>
      <c r="D58" s="144"/>
      <c r="E58" s="144"/>
      <c r="F58" s="145"/>
      <c r="G58" s="146"/>
      <c r="H58" s="149"/>
    </row>
    <row r="59" spans="1:8" s="78" customFormat="1" ht="19.5" customHeight="1" x14ac:dyDescent="0.3">
      <c r="A59" s="142"/>
      <c r="B59" s="143"/>
      <c r="C59" s="143"/>
      <c r="D59" s="144"/>
      <c r="E59" s="144"/>
      <c r="F59" s="145"/>
      <c r="G59" s="146"/>
      <c r="H59" s="149"/>
    </row>
    <row r="60" spans="1:8" s="78" customFormat="1" ht="19.5" customHeight="1" x14ac:dyDescent="0.3">
      <c r="A60" s="148"/>
      <c r="B60" s="146"/>
      <c r="C60" s="146"/>
      <c r="D60" s="144"/>
      <c r="E60" s="144"/>
      <c r="F60" s="145"/>
      <c r="G60" s="146"/>
      <c r="H60" s="149"/>
    </row>
    <row r="61" spans="1:8" s="78" customFormat="1" ht="19.5" customHeight="1" x14ac:dyDescent="0.3">
      <c r="A61" s="142"/>
      <c r="B61" s="143"/>
      <c r="C61" s="143"/>
      <c r="D61" s="144"/>
      <c r="E61" s="144"/>
      <c r="F61" s="145"/>
      <c r="G61" s="146"/>
      <c r="H61" s="149"/>
    </row>
    <row r="62" spans="1:8" s="78" customFormat="1" ht="19.5" customHeight="1" x14ac:dyDescent="0.3">
      <c r="A62" s="148"/>
      <c r="B62" s="146"/>
      <c r="C62" s="146"/>
      <c r="D62" s="144"/>
      <c r="E62" s="144"/>
      <c r="F62" s="145"/>
      <c r="G62" s="146"/>
      <c r="H62" s="149"/>
    </row>
    <row r="63" spans="1:8" s="78" customFormat="1" ht="19.5" customHeight="1" x14ac:dyDescent="0.3">
      <c r="A63" s="142"/>
      <c r="B63" s="143"/>
      <c r="C63" s="143"/>
      <c r="D63" s="144"/>
      <c r="E63" s="144"/>
      <c r="F63" s="145"/>
      <c r="G63" s="146"/>
      <c r="H63" s="149">
        <f>IF(Schedule[[#This Row],[Start Date]]=Schedule[[#This Row],[End Date]],Schedule[[#This Row],[Finish]]-Schedule[[#This Row],[Start]],INT((E63+G63)-(D63+F63))*24+HOUR((E63+G63)-(D63+F63))&amp;":"&amp;TEXT(MINUTE((E63+G63)-(D63+F63)),"00"))</f>
        <v>0</v>
      </c>
    </row>
    <row r="64" spans="1:8" s="78" customFormat="1" ht="19.5" customHeight="1" x14ac:dyDescent="0.3">
      <c r="A64" s="148"/>
      <c r="B64" s="146"/>
      <c r="C64" s="146"/>
      <c r="D64" s="144"/>
      <c r="E64" s="144"/>
      <c r="F64" s="145"/>
      <c r="G64" s="146"/>
      <c r="H64" s="149">
        <f>IF(Schedule[[#This Row],[Start Date]]=Schedule[[#This Row],[End Date]],Schedule[[#This Row],[Finish]]-Schedule[[#This Row],[Start]],INT((E64+G64)-(D64+F64))*24+HOUR((E64+G64)-(D64+F64))&amp;":"&amp;TEXT(MINUTE((E64+G64)-(D64+F64)),"00"))</f>
        <v>0</v>
      </c>
    </row>
    <row r="65" spans="1:8" s="78" customFormat="1" ht="19.5" customHeight="1" x14ac:dyDescent="0.3">
      <c r="A65" s="142"/>
      <c r="B65" s="143"/>
      <c r="C65" s="143"/>
      <c r="D65" s="144"/>
      <c r="E65" s="144"/>
      <c r="F65" s="145"/>
      <c r="G65" s="146"/>
      <c r="H65" s="149">
        <f>IF(Schedule[[#This Row],[Start Date]]=Schedule[[#This Row],[End Date]],Schedule[[#This Row],[Finish]]-Schedule[[#This Row],[Start]],INT((E65+G65)-(D65+F65))*24+HOUR((E65+G65)-(D65+F65))&amp;":"&amp;TEXT(MINUTE((E65+G65)-(D65+F65)),"00"))</f>
        <v>0</v>
      </c>
    </row>
    <row r="66" spans="1:8" s="78" customFormat="1" ht="19.5" customHeight="1" x14ac:dyDescent="0.3">
      <c r="A66" s="148"/>
      <c r="B66" s="146"/>
      <c r="C66" s="146"/>
      <c r="D66" s="144"/>
      <c r="E66" s="144"/>
      <c r="F66" s="145"/>
      <c r="G66" s="146"/>
      <c r="H66" s="149">
        <f>IF(Schedule[[#This Row],[Start Date]]=Schedule[[#This Row],[End Date]],Schedule[[#This Row],[Finish]]-Schedule[[#This Row],[Start]],INT((E66+G66)-(D66+F66))*24+HOUR((E66+G66)-(D66+F66))&amp;":"&amp;TEXT(MINUTE((E66+G66)-(D66+F66)),"00"))</f>
        <v>0</v>
      </c>
    </row>
    <row r="67" spans="1:8" s="78" customFormat="1" ht="19.5" customHeight="1" x14ac:dyDescent="0.3">
      <c r="A67" s="142"/>
      <c r="B67" s="143"/>
      <c r="C67" s="143"/>
      <c r="D67" s="144"/>
      <c r="E67" s="144"/>
      <c r="F67" s="145"/>
      <c r="G67" s="146"/>
      <c r="H67" s="149">
        <f>IF(Schedule[[#This Row],[Start Date]]=Schedule[[#This Row],[End Date]],Schedule[[#This Row],[Finish]]-Schedule[[#This Row],[Start]],INT((E67+G67)-(D67+F67))*24+HOUR((E67+G67)-(D67+F67))&amp;":"&amp;TEXT(MINUTE((E67+G67)-(D67+F67)),"00"))</f>
        <v>0</v>
      </c>
    </row>
    <row r="68" spans="1:8" s="78" customFormat="1" ht="19.5" customHeight="1" x14ac:dyDescent="0.3">
      <c r="A68" s="148"/>
      <c r="B68" s="146"/>
      <c r="C68" s="146"/>
      <c r="D68" s="144"/>
      <c r="E68" s="144"/>
      <c r="F68" s="145"/>
      <c r="G68" s="146"/>
      <c r="H68" s="149">
        <f>IF(Schedule[[#This Row],[Start Date]]=Schedule[[#This Row],[End Date]],Schedule[[#This Row],[Finish]]-Schedule[[#This Row],[Start]],INT((E68+G68)-(D68+F68))*24+HOUR((E68+G68)-(D68+F68))&amp;":"&amp;TEXT(MINUTE((E68+G68)-(D68+F68)),"00"))</f>
        <v>0</v>
      </c>
    </row>
    <row r="69" spans="1:8" s="78" customFormat="1" ht="19.5" customHeight="1" x14ac:dyDescent="0.3">
      <c r="A69" s="142"/>
      <c r="B69" s="143"/>
      <c r="C69" s="143"/>
      <c r="D69" s="144"/>
      <c r="E69" s="144"/>
      <c r="F69" s="145"/>
      <c r="G69" s="146"/>
      <c r="H69" s="149">
        <f>IF(Schedule[[#This Row],[Start Date]]=Schedule[[#This Row],[End Date]],Schedule[[#This Row],[Finish]]-Schedule[[#This Row],[Start]],INT((E69+G69)-(D69+F69))*24+HOUR((E69+G69)-(D69+F69))&amp;":"&amp;TEXT(MINUTE((E69+G69)-(D69+F69)),"00"))</f>
        <v>0</v>
      </c>
    </row>
    <row r="70" spans="1:8" s="78" customFormat="1" ht="19.5" customHeight="1" x14ac:dyDescent="0.3">
      <c r="A70" s="148"/>
      <c r="B70" s="146"/>
      <c r="C70" s="146"/>
      <c r="D70" s="144"/>
      <c r="E70" s="144"/>
      <c r="F70" s="145"/>
      <c r="G70" s="146"/>
      <c r="H70" s="149">
        <f>IF(Schedule[[#This Row],[Start Date]]=Schedule[[#This Row],[End Date]],Schedule[[#This Row],[Finish]]-Schedule[[#This Row],[Start]],INT((E70+G70)-(D70+F70))*24+HOUR((E70+G70)-(D70+F70))&amp;":"&amp;TEXT(MINUTE((E70+G70)-(D70+F70)),"00"))</f>
        <v>0</v>
      </c>
    </row>
    <row r="71" spans="1:8" s="78" customFormat="1" ht="19.5" customHeight="1" x14ac:dyDescent="0.3">
      <c r="A71" s="142"/>
      <c r="B71" s="143"/>
      <c r="C71" s="143"/>
      <c r="D71" s="144"/>
      <c r="E71" s="144"/>
      <c r="F71" s="145"/>
      <c r="G71" s="146"/>
      <c r="H71" s="149">
        <f>IF(Schedule[[#This Row],[Start Date]]=Schedule[[#This Row],[End Date]],Schedule[[#This Row],[Finish]]-Schedule[[#This Row],[Start]],INT((E71+G71)-(D71+F71))*24+HOUR((E71+G71)-(D71+F71))&amp;":"&amp;TEXT(MINUTE((E71+G71)-(D71+F71)),"00"))</f>
        <v>0</v>
      </c>
    </row>
    <row r="72" spans="1:8" s="78" customFormat="1" ht="19.5" customHeight="1" x14ac:dyDescent="0.3">
      <c r="A72" s="148"/>
      <c r="B72" s="146"/>
      <c r="C72" s="146"/>
      <c r="D72" s="144"/>
      <c r="E72" s="144"/>
      <c r="F72" s="145"/>
      <c r="G72" s="146"/>
      <c r="H72" s="149">
        <f>IF(Schedule[[#This Row],[Start Date]]=Schedule[[#This Row],[End Date]],Schedule[[#This Row],[Finish]]-Schedule[[#This Row],[Start]],INT((E72+G72)-(D72+F72))*24+HOUR((E72+G72)-(D72+F72))&amp;":"&amp;TEXT(MINUTE((E72+G72)-(D72+F72)),"00"))</f>
        <v>0</v>
      </c>
    </row>
    <row r="73" spans="1:8" s="78" customFormat="1" ht="19.5" customHeight="1" x14ac:dyDescent="0.3">
      <c r="A73" s="142"/>
      <c r="B73" s="143"/>
      <c r="C73" s="143"/>
      <c r="D73" s="144"/>
      <c r="E73" s="144"/>
      <c r="F73" s="145"/>
      <c r="G73" s="146"/>
      <c r="H73" s="149">
        <f>IF(Schedule[[#This Row],[Start Date]]=Schedule[[#This Row],[End Date]],Schedule[[#This Row],[Finish]]-Schedule[[#This Row],[Start]],INT((E73+G73)-(D73+F73))*24+HOUR((E73+G73)-(D73+F73))&amp;":"&amp;TEXT(MINUTE((E73+G73)-(D73+F73)),"00"))</f>
        <v>0</v>
      </c>
    </row>
    <row r="74" spans="1:8" s="78" customFormat="1" ht="19.5" customHeight="1" x14ac:dyDescent="0.3">
      <c r="A74" s="148"/>
      <c r="B74" s="146"/>
      <c r="C74" s="146"/>
      <c r="D74" s="144"/>
      <c r="E74" s="144"/>
      <c r="F74" s="145"/>
      <c r="G74" s="146"/>
      <c r="H74" s="149">
        <f>IF(Schedule[[#This Row],[Start Date]]=Schedule[[#This Row],[End Date]],Schedule[[#This Row],[Finish]]-Schedule[[#This Row],[Start]],INT((E74+G74)-(D74+F74))*24+HOUR((E74+G74)-(D74+F74))&amp;":"&amp;TEXT(MINUTE((E74+G74)-(D74+F74)),"00"))</f>
        <v>0</v>
      </c>
    </row>
    <row r="75" spans="1:8" s="78" customFormat="1" ht="19.5" customHeight="1" x14ac:dyDescent="0.3">
      <c r="A75" s="142"/>
      <c r="B75" s="143"/>
      <c r="C75" s="143"/>
      <c r="D75" s="144"/>
      <c r="E75" s="144"/>
      <c r="F75" s="145"/>
      <c r="G75" s="146"/>
      <c r="H75" s="149">
        <f>IF(Schedule[[#This Row],[Start Date]]=Schedule[[#This Row],[End Date]],Schedule[[#This Row],[Finish]]-Schedule[[#This Row],[Start]],INT((E75+G75)-(D75+F75))*24+HOUR((E75+G75)-(D75+F75))&amp;":"&amp;TEXT(MINUTE((E75+G75)-(D75+F75)),"00"))</f>
        <v>0</v>
      </c>
    </row>
    <row r="76" spans="1:8" s="78" customFormat="1" ht="19.5" customHeight="1" x14ac:dyDescent="0.3">
      <c r="A76" s="148"/>
      <c r="B76" s="146"/>
      <c r="C76" s="146"/>
      <c r="D76" s="144"/>
      <c r="E76" s="144"/>
      <c r="F76" s="145"/>
      <c r="G76" s="146"/>
      <c r="H76" s="149">
        <f>IF(Schedule[[#This Row],[Start Date]]=Schedule[[#This Row],[End Date]],Schedule[[#This Row],[Finish]]-Schedule[[#This Row],[Start]],INT((E76+G76)-(D76+F76))*24+HOUR((E76+G76)-(D76+F76))&amp;":"&amp;TEXT(MINUTE((E76+G76)-(D76+F76)),"00"))</f>
        <v>0</v>
      </c>
    </row>
    <row r="77" spans="1:8" s="78" customFormat="1" ht="19.5" customHeight="1" x14ac:dyDescent="0.3">
      <c r="A77" s="142"/>
      <c r="B77" s="143"/>
      <c r="C77" s="143"/>
      <c r="D77" s="144"/>
      <c r="E77" s="144"/>
      <c r="F77" s="145"/>
      <c r="G77" s="146"/>
      <c r="H77" s="149">
        <f>IF(Schedule[[#This Row],[Start Date]]=Schedule[[#This Row],[End Date]],Schedule[[#This Row],[Finish]]-Schedule[[#This Row],[Start]],INT((E77+G77)-(D77+F77))*24+HOUR((E77+G77)-(D77+F77))&amp;":"&amp;TEXT(MINUTE((E77+G77)-(D77+F77)),"00"))</f>
        <v>0</v>
      </c>
    </row>
    <row r="78" spans="1:8" s="78" customFormat="1" ht="19.5" customHeight="1" x14ac:dyDescent="0.3">
      <c r="A78" s="148"/>
      <c r="B78" s="146"/>
      <c r="C78" s="146"/>
      <c r="D78" s="144"/>
      <c r="E78" s="144"/>
      <c r="F78" s="145"/>
      <c r="G78" s="146"/>
      <c r="H78" s="149">
        <f>IF(Schedule[[#This Row],[Start Date]]=Schedule[[#This Row],[End Date]],Schedule[[#This Row],[Finish]]-Schedule[[#This Row],[Start]],INT((E78+G78)-(D78+F78))*24+HOUR((E78+G78)-(D78+F78))&amp;":"&amp;TEXT(MINUTE((E78+G78)-(D78+F78)),"00"))</f>
        <v>0</v>
      </c>
    </row>
    <row r="79" spans="1:8" s="78" customFormat="1" ht="19.5" customHeight="1" x14ac:dyDescent="0.3">
      <c r="A79" s="142"/>
      <c r="B79" s="143"/>
      <c r="C79" s="143"/>
      <c r="D79" s="144"/>
      <c r="E79" s="144"/>
      <c r="F79" s="145"/>
      <c r="G79" s="146"/>
      <c r="H79" s="149">
        <f>IF(Schedule[[#This Row],[Start Date]]=Schedule[[#This Row],[End Date]],Schedule[[#This Row],[Finish]]-Schedule[[#This Row],[Start]],INT((E79+G79)-(D79+F79))*24+HOUR((E79+G79)-(D79+F79))&amp;":"&amp;TEXT(MINUTE((E79+G79)-(D79+F79)),"00"))</f>
        <v>0</v>
      </c>
    </row>
    <row r="80" spans="1:8" s="78" customFormat="1" ht="19.5" customHeight="1" x14ac:dyDescent="0.3">
      <c r="A80" s="148"/>
      <c r="B80" s="146"/>
      <c r="C80" s="146"/>
      <c r="D80" s="144"/>
      <c r="E80" s="144"/>
      <c r="F80" s="145"/>
      <c r="G80" s="146"/>
      <c r="H80" s="149">
        <f>IF(Schedule[[#This Row],[Start Date]]=Schedule[[#This Row],[End Date]],Schedule[[#This Row],[Finish]]-Schedule[[#This Row],[Start]],INT((E80+G80)-(D80+F80))*24+HOUR((E80+G80)-(D80+F80))&amp;":"&amp;TEXT(MINUTE((E80+G80)-(D80+F80)),"00"))</f>
        <v>0</v>
      </c>
    </row>
    <row r="81" spans="1:8" s="78" customFormat="1" ht="19.5" customHeight="1" x14ac:dyDescent="0.3">
      <c r="A81" s="142"/>
      <c r="B81" s="143"/>
      <c r="C81" s="143"/>
      <c r="D81" s="144"/>
      <c r="E81" s="144"/>
      <c r="F81" s="145"/>
      <c r="G81" s="146"/>
      <c r="H81" s="149">
        <f>IF(Schedule[[#This Row],[Start Date]]=Schedule[[#This Row],[End Date]],Schedule[[#This Row],[Finish]]-Schedule[[#This Row],[Start]],INT((E81+G81)-(D81+F81))*24+HOUR((E81+G81)-(D81+F81))&amp;":"&amp;TEXT(MINUTE((E81+G81)-(D81+F81)),"00"))</f>
        <v>0</v>
      </c>
    </row>
    <row r="82" spans="1:8" s="78" customFormat="1" ht="19.5" customHeight="1" x14ac:dyDescent="0.3">
      <c r="A82" s="148"/>
      <c r="B82" s="146"/>
      <c r="C82" s="146"/>
      <c r="D82" s="144"/>
      <c r="E82" s="144"/>
      <c r="F82" s="145"/>
      <c r="G82" s="146"/>
      <c r="H82" s="149">
        <f>IF(Schedule[[#This Row],[Start Date]]=Schedule[[#This Row],[End Date]],Schedule[[#This Row],[Finish]]-Schedule[[#This Row],[Start]],INT((E82+G82)-(D82+F82))*24+HOUR((E82+G82)-(D82+F82))&amp;":"&amp;TEXT(MINUTE((E82+G82)-(D82+F82)),"00"))</f>
        <v>0</v>
      </c>
    </row>
    <row r="83" spans="1:8" s="78" customFormat="1" ht="19.5" customHeight="1" x14ac:dyDescent="0.3">
      <c r="A83" s="142"/>
      <c r="B83" s="143"/>
      <c r="C83" s="143"/>
      <c r="D83" s="144"/>
      <c r="E83" s="144"/>
      <c r="F83" s="145"/>
      <c r="G83" s="146"/>
      <c r="H83" s="149">
        <f>IF(Schedule[[#This Row],[Start Date]]=Schedule[[#This Row],[End Date]],Schedule[[#This Row],[Finish]]-Schedule[[#This Row],[Start]],INT((E83+G83)-(D83+F83))*24+HOUR((E83+G83)-(D83+F83))&amp;":"&amp;TEXT(MINUTE((E83+G83)-(D83+F83)),"00"))</f>
        <v>0</v>
      </c>
    </row>
    <row r="84" spans="1:8" s="78" customFormat="1" ht="19.5" customHeight="1" x14ac:dyDescent="0.3">
      <c r="A84" s="148"/>
      <c r="B84" s="146"/>
      <c r="C84" s="146"/>
      <c r="D84" s="144"/>
      <c r="E84" s="144"/>
      <c r="F84" s="145"/>
      <c r="G84" s="146"/>
      <c r="H84" s="149">
        <f>IF(Schedule[[#This Row],[Start Date]]=Schedule[[#This Row],[End Date]],Schedule[[#This Row],[Finish]]-Schedule[[#This Row],[Start]],INT((E84+G84)-(D84+F84))*24+HOUR((E84+G84)-(D84+F84))&amp;":"&amp;TEXT(MINUTE((E84+G84)-(D84+F84)),"00"))</f>
        <v>0</v>
      </c>
    </row>
    <row r="85" spans="1:8" s="78" customFormat="1" ht="19.5" customHeight="1" x14ac:dyDescent="0.3">
      <c r="A85" s="142"/>
      <c r="B85" s="143"/>
      <c r="C85" s="143"/>
      <c r="D85" s="144"/>
      <c r="E85" s="144"/>
      <c r="F85" s="145"/>
      <c r="G85" s="146"/>
      <c r="H85" s="149">
        <f>IF(Schedule[[#This Row],[Start Date]]=Schedule[[#This Row],[End Date]],Schedule[[#This Row],[Finish]]-Schedule[[#This Row],[Start]],INT((E85+G85)-(D85+F85))*24+HOUR((E85+G85)-(D85+F85))&amp;":"&amp;TEXT(MINUTE((E85+G85)-(D85+F85)),"00"))</f>
        <v>0</v>
      </c>
    </row>
    <row r="86" spans="1:8" s="78" customFormat="1" ht="19.5" customHeight="1" x14ac:dyDescent="0.3">
      <c r="A86" s="148"/>
      <c r="B86" s="146"/>
      <c r="C86" s="146"/>
      <c r="D86" s="144"/>
      <c r="E86" s="144"/>
      <c r="F86" s="145"/>
      <c r="G86" s="146"/>
      <c r="H86" s="149">
        <f>IF(Schedule[[#This Row],[Start Date]]=Schedule[[#This Row],[End Date]],Schedule[[#This Row],[Finish]]-Schedule[[#This Row],[Start]],INT((E86+G86)-(D86+F86))*24+HOUR((E86+G86)-(D86+F86))&amp;":"&amp;TEXT(MINUTE((E86+G86)-(D86+F86)),"00"))</f>
        <v>0</v>
      </c>
    </row>
    <row r="87" spans="1:8" s="78" customFormat="1" ht="19.5" customHeight="1" x14ac:dyDescent="0.3">
      <c r="A87" s="142"/>
      <c r="B87" s="143"/>
      <c r="C87" s="143"/>
      <c r="D87" s="144"/>
      <c r="E87" s="144"/>
      <c r="F87" s="145"/>
      <c r="G87" s="146"/>
      <c r="H87" s="149">
        <f>IF(Schedule[[#This Row],[Start Date]]=Schedule[[#This Row],[End Date]],Schedule[[#This Row],[Finish]]-Schedule[[#This Row],[Start]],INT((E87+G87)-(D87+F87))*24+HOUR((E87+G87)-(D87+F87))&amp;":"&amp;TEXT(MINUTE((E87+G87)-(D87+F87)),"00"))</f>
        <v>0</v>
      </c>
    </row>
    <row r="88" spans="1:8" s="78" customFormat="1" ht="19.5" customHeight="1" x14ac:dyDescent="0.3">
      <c r="A88" s="148"/>
      <c r="B88" s="146"/>
      <c r="C88" s="146"/>
      <c r="D88" s="144"/>
      <c r="E88" s="144"/>
      <c r="F88" s="145"/>
      <c r="G88" s="146"/>
      <c r="H88" s="149">
        <f>IF(Schedule[[#This Row],[Start Date]]=Schedule[[#This Row],[End Date]],Schedule[[#This Row],[Finish]]-Schedule[[#This Row],[Start]],INT((E88+G88)-(D88+F88))*24+HOUR((E88+G88)-(D88+F88))&amp;":"&amp;TEXT(MINUTE((E88+G88)-(D88+F88)),"00"))</f>
        <v>0</v>
      </c>
    </row>
    <row r="89" spans="1:8" s="78" customFormat="1" ht="19.5" customHeight="1" x14ac:dyDescent="0.3">
      <c r="A89" s="142"/>
      <c r="B89" s="143"/>
      <c r="C89" s="143"/>
      <c r="D89" s="144"/>
      <c r="E89" s="144"/>
      <c r="F89" s="145"/>
      <c r="G89" s="146"/>
      <c r="H89" s="149">
        <f>IF(Schedule[[#This Row],[Start Date]]=Schedule[[#This Row],[End Date]],Schedule[[#This Row],[Finish]]-Schedule[[#This Row],[Start]],INT((E89+G89)-(D89+F89))*24+HOUR((E89+G89)-(D89+F89))&amp;":"&amp;TEXT(MINUTE((E89+G89)-(D89+F89)),"00"))</f>
        <v>0</v>
      </c>
    </row>
    <row r="90" spans="1:8" s="78" customFormat="1" ht="19.5" customHeight="1" x14ac:dyDescent="0.3">
      <c r="A90" s="148"/>
      <c r="B90" s="146"/>
      <c r="C90" s="146"/>
      <c r="D90" s="144"/>
      <c r="E90" s="144"/>
      <c r="F90" s="145"/>
      <c r="G90" s="146"/>
      <c r="H90" s="149">
        <f>IF(Schedule[[#This Row],[Start Date]]=Schedule[[#This Row],[End Date]],Schedule[[#This Row],[Finish]]-Schedule[[#This Row],[Start]],INT((E90+G90)-(D90+F90))*24+HOUR((E90+G90)-(D90+F90))&amp;":"&amp;TEXT(MINUTE((E90+G90)-(D90+F90)),"00"))</f>
        <v>0</v>
      </c>
    </row>
    <row r="91" spans="1:8" s="78" customFormat="1" ht="19.5" customHeight="1" x14ac:dyDescent="0.3">
      <c r="A91" s="142"/>
      <c r="B91" s="143"/>
      <c r="C91" s="143"/>
      <c r="D91" s="144"/>
      <c r="E91" s="144"/>
      <c r="F91" s="145"/>
      <c r="G91" s="146"/>
      <c r="H91" s="149">
        <f>IF(Schedule[[#This Row],[Start Date]]=Schedule[[#This Row],[End Date]],Schedule[[#This Row],[Finish]]-Schedule[[#This Row],[Start]],INT((E91+G91)-(D91+F91))*24+HOUR((E91+G91)-(D91+F91))&amp;":"&amp;TEXT(MINUTE((E91+G91)-(D91+F91)),"00"))</f>
        <v>0</v>
      </c>
    </row>
    <row r="92" spans="1:8" s="78" customFormat="1" ht="19.5" customHeight="1" x14ac:dyDescent="0.3">
      <c r="A92" s="150"/>
      <c r="B92" s="122"/>
      <c r="C92" s="122"/>
      <c r="D92" s="128"/>
      <c r="E92" s="128"/>
      <c r="F92" s="126"/>
      <c r="G92" s="122"/>
      <c r="H92" s="151">
        <f>IF(Schedule[[#This Row],[Start Date]]=Schedule[[#This Row],[End Date]],Schedule[[#This Row],[Finish]]-Schedule[[#This Row],[Start]],INT((E92+G92)-(D92+F92))*24+HOUR((E92+G92)-(D92+F92))&amp;":"&amp;TEXT(MINUTE((E92+G92)-(D92+F92)),"00"))</f>
        <v>0</v>
      </c>
    </row>
    <row r="93" spans="1:8" ht="31.8" thickBot="1" x14ac:dyDescent="0.65">
      <c r="A93" s="136"/>
      <c r="B93" s="137"/>
      <c r="C93" s="137"/>
      <c r="D93" s="138"/>
      <c r="G93" s="77"/>
    </row>
    <row r="94" spans="1:8" ht="33.6" x14ac:dyDescent="0.3">
      <c r="A94" s="255" t="s">
        <v>95</v>
      </c>
      <c r="B94" s="256"/>
      <c r="C94" s="256"/>
      <c r="D94" s="257"/>
      <c r="F94" s="255" t="s">
        <v>96</v>
      </c>
      <c r="G94" s="257"/>
    </row>
    <row r="95" spans="1:8" ht="21" x14ac:dyDescent="0.4">
      <c r="A95" s="173" t="s">
        <v>97</v>
      </c>
      <c r="B95" s="131" t="s">
        <v>98</v>
      </c>
      <c r="C95" s="132" t="s">
        <v>99</v>
      </c>
      <c r="D95" s="174" t="s">
        <v>100</v>
      </c>
      <c r="F95" s="123" t="s">
        <v>97</v>
      </c>
      <c r="G95" s="124" t="s">
        <v>98</v>
      </c>
    </row>
    <row r="96" spans="1:8" ht="21" x14ac:dyDescent="0.4">
      <c r="A96" s="163"/>
      <c r="B96" s="134"/>
      <c r="C96" s="134"/>
      <c r="D96" s="164"/>
      <c r="F96" s="167"/>
      <c r="G96" s="168"/>
    </row>
    <row r="97" spans="1:7" ht="21" x14ac:dyDescent="0.4">
      <c r="A97" s="163"/>
      <c r="B97" s="81"/>
      <c r="C97" s="81"/>
      <c r="D97" s="164"/>
      <c r="F97" s="169"/>
      <c r="G97" s="170"/>
    </row>
    <row r="98" spans="1:7" ht="21" x14ac:dyDescent="0.4">
      <c r="A98" s="163"/>
      <c r="B98" s="81"/>
      <c r="C98" s="81"/>
      <c r="D98" s="164"/>
      <c r="F98" s="167"/>
      <c r="G98" s="168"/>
    </row>
    <row r="99" spans="1:7" ht="21" x14ac:dyDescent="0.4">
      <c r="A99" s="163"/>
      <c r="B99" s="81"/>
      <c r="C99" s="81"/>
      <c r="D99" s="164"/>
      <c r="F99" s="169"/>
      <c r="G99" s="170"/>
    </row>
    <row r="100" spans="1:7" ht="21" x14ac:dyDescent="0.4">
      <c r="A100" s="163"/>
      <c r="B100" s="81"/>
      <c r="C100" s="81"/>
      <c r="D100" s="164"/>
      <c r="F100" s="167"/>
      <c r="G100" s="168"/>
    </row>
    <row r="101" spans="1:7" ht="21" x14ac:dyDescent="0.4">
      <c r="A101" s="163"/>
      <c r="B101" s="81"/>
      <c r="C101" s="81"/>
      <c r="D101" s="164"/>
      <c r="F101" s="169"/>
      <c r="G101" s="170"/>
    </row>
    <row r="102" spans="1:7" ht="21" x14ac:dyDescent="0.4">
      <c r="A102" s="163"/>
      <c r="B102" s="81"/>
      <c r="C102" s="81"/>
      <c r="D102" s="164"/>
      <c r="F102" s="167"/>
      <c r="G102" s="168"/>
    </row>
    <row r="103" spans="1:7" ht="21" x14ac:dyDescent="0.4">
      <c r="A103" s="163"/>
      <c r="B103" s="81"/>
      <c r="C103" s="81"/>
      <c r="D103" s="164"/>
      <c r="F103" s="169"/>
      <c r="G103" s="170"/>
    </row>
    <row r="104" spans="1:7" ht="21" x14ac:dyDescent="0.4">
      <c r="A104" s="163"/>
      <c r="B104" s="81"/>
      <c r="C104" s="81"/>
      <c r="D104" s="164"/>
      <c r="F104" s="167"/>
      <c r="G104" s="168"/>
    </row>
    <row r="105" spans="1:7" ht="21" x14ac:dyDescent="0.4">
      <c r="A105" s="163"/>
      <c r="B105" s="81"/>
      <c r="C105" s="81"/>
      <c r="D105" s="164"/>
      <c r="F105" s="169"/>
      <c r="G105" s="170"/>
    </row>
    <row r="106" spans="1:7" ht="21" x14ac:dyDescent="0.4">
      <c r="A106" s="163"/>
      <c r="B106" s="81"/>
      <c r="C106" s="81"/>
      <c r="D106" s="164"/>
      <c r="F106" s="167"/>
      <c r="G106" s="168"/>
    </row>
    <row r="107" spans="1:7" ht="21" x14ac:dyDescent="0.4">
      <c r="A107" s="163"/>
      <c r="B107" s="81"/>
      <c r="C107" s="81"/>
      <c r="D107" s="164"/>
      <c r="F107" s="169"/>
      <c r="G107" s="170"/>
    </row>
    <row r="108" spans="1:7" ht="21" x14ac:dyDescent="0.4">
      <c r="A108" s="163"/>
      <c r="B108" s="81"/>
      <c r="C108" s="81"/>
      <c r="D108" s="164"/>
      <c r="F108" s="167"/>
      <c r="G108" s="168"/>
    </row>
    <row r="109" spans="1:7" ht="21" x14ac:dyDescent="0.4">
      <c r="A109" s="163"/>
      <c r="B109" s="81"/>
      <c r="C109" s="81"/>
      <c r="D109" s="164"/>
      <c r="F109" s="169"/>
      <c r="G109" s="170"/>
    </row>
    <row r="110" spans="1:7" ht="21" x14ac:dyDescent="0.4">
      <c r="A110" s="163"/>
      <c r="B110" s="81"/>
      <c r="C110" s="81"/>
      <c r="D110" s="164"/>
      <c r="F110" s="167"/>
      <c r="G110" s="168"/>
    </row>
    <row r="111" spans="1:7" ht="21" x14ac:dyDescent="0.4">
      <c r="A111" s="163"/>
      <c r="B111" s="81"/>
      <c r="C111" s="81"/>
      <c r="D111" s="164"/>
      <c r="F111" s="169"/>
      <c r="G111" s="170"/>
    </row>
    <row r="112" spans="1:7" ht="21" x14ac:dyDescent="0.4">
      <c r="A112" s="163"/>
      <c r="B112" s="81"/>
      <c r="C112" s="81"/>
      <c r="D112" s="164"/>
      <c r="F112" s="167"/>
      <c r="G112" s="168"/>
    </row>
    <row r="113" spans="1:7" ht="21" x14ac:dyDescent="0.4">
      <c r="A113" s="163"/>
      <c r="B113" s="81"/>
      <c r="C113" s="81"/>
      <c r="D113" s="164"/>
      <c r="F113" s="169"/>
      <c r="G113" s="170"/>
    </row>
    <row r="114" spans="1:7" ht="21" x14ac:dyDescent="0.4">
      <c r="A114" s="163"/>
      <c r="B114" s="81"/>
      <c r="C114" s="81"/>
      <c r="D114" s="164"/>
      <c r="F114" s="167"/>
      <c r="G114" s="168"/>
    </row>
    <row r="115" spans="1:7" ht="21" x14ac:dyDescent="0.4">
      <c r="A115" s="163"/>
      <c r="B115" s="81"/>
      <c r="C115" s="81"/>
      <c r="D115" s="164"/>
      <c r="F115" s="169"/>
      <c r="G115" s="170"/>
    </row>
    <row r="116" spans="1:7" ht="21" x14ac:dyDescent="0.4">
      <c r="A116" s="163"/>
      <c r="B116" s="81"/>
      <c r="C116" s="81"/>
      <c r="D116" s="164"/>
      <c r="F116" s="167"/>
      <c r="G116" s="168"/>
    </row>
    <row r="117" spans="1:7" ht="21" x14ac:dyDescent="0.4">
      <c r="A117" s="163"/>
      <c r="B117" s="81"/>
      <c r="C117" s="81"/>
      <c r="D117" s="164"/>
      <c r="F117" s="169"/>
      <c r="G117" s="170"/>
    </row>
    <row r="118" spans="1:7" ht="21" x14ac:dyDescent="0.4">
      <c r="A118" s="163"/>
      <c r="B118" s="81"/>
      <c r="C118" s="81"/>
      <c r="D118" s="164"/>
      <c r="F118" s="167"/>
      <c r="G118" s="168"/>
    </row>
    <row r="119" spans="1:7" ht="21" x14ac:dyDescent="0.4">
      <c r="A119" s="163"/>
      <c r="B119" s="81"/>
      <c r="C119" s="81"/>
      <c r="D119" s="164"/>
      <c r="F119" s="169"/>
      <c r="G119" s="170"/>
    </row>
    <row r="120" spans="1:7" ht="21" x14ac:dyDescent="0.4">
      <c r="A120" s="163"/>
      <c r="B120" s="81"/>
      <c r="C120" s="81"/>
      <c r="D120" s="164"/>
      <c r="F120" s="167"/>
      <c r="G120" s="168"/>
    </row>
    <row r="121" spans="1:7" ht="21" x14ac:dyDescent="0.4">
      <c r="A121" s="163"/>
      <c r="B121" s="81"/>
      <c r="C121" s="81"/>
      <c r="D121" s="164"/>
      <c r="F121" s="169"/>
      <c r="G121" s="170"/>
    </row>
    <row r="122" spans="1:7" ht="21" x14ac:dyDescent="0.4">
      <c r="A122" s="163"/>
      <c r="B122" s="81"/>
      <c r="C122" s="81"/>
      <c r="D122" s="164"/>
      <c r="F122" s="167"/>
      <c r="G122" s="168"/>
    </row>
    <row r="123" spans="1:7" ht="21" x14ac:dyDescent="0.4">
      <c r="A123" s="163"/>
      <c r="B123" s="81"/>
      <c r="C123" s="81"/>
      <c r="D123" s="164"/>
      <c r="F123" s="169"/>
      <c r="G123" s="170"/>
    </row>
    <row r="124" spans="1:7" ht="21" x14ac:dyDescent="0.4">
      <c r="A124" s="163"/>
      <c r="B124" s="81"/>
      <c r="C124" s="81"/>
      <c r="D124" s="164"/>
      <c r="F124" s="167"/>
      <c r="G124" s="168"/>
    </row>
    <row r="125" spans="1:7" ht="21" x14ac:dyDescent="0.4">
      <c r="A125" s="163"/>
      <c r="B125" s="81"/>
      <c r="C125" s="81"/>
      <c r="D125" s="164"/>
      <c r="F125" s="169"/>
      <c r="G125" s="170"/>
    </row>
    <row r="126" spans="1:7" ht="21" x14ac:dyDescent="0.4">
      <c r="A126" s="163"/>
      <c r="B126" s="81"/>
      <c r="C126" s="81"/>
      <c r="D126" s="164"/>
      <c r="F126" s="167"/>
      <c r="G126" s="168"/>
    </row>
    <row r="127" spans="1:7" ht="21" x14ac:dyDescent="0.4">
      <c r="A127" s="163"/>
      <c r="B127" s="81"/>
      <c r="C127" s="81"/>
      <c r="D127" s="164"/>
      <c r="F127" s="169"/>
      <c r="G127" s="170"/>
    </row>
    <row r="128" spans="1:7" ht="21" x14ac:dyDescent="0.4">
      <c r="A128" s="163"/>
      <c r="B128" s="81"/>
      <c r="C128" s="81"/>
      <c r="D128" s="164"/>
      <c r="F128" s="167"/>
      <c r="G128" s="168"/>
    </row>
    <row r="129" spans="1:8" ht="21" x14ac:dyDescent="0.4">
      <c r="A129" s="163"/>
      <c r="B129" s="81"/>
      <c r="C129" s="81"/>
      <c r="D129" s="164"/>
      <c r="F129" s="169"/>
      <c r="G129" s="170"/>
    </row>
    <row r="130" spans="1:8" ht="21" x14ac:dyDescent="0.4">
      <c r="A130" s="163"/>
      <c r="B130" s="81"/>
      <c r="C130" s="81"/>
      <c r="D130" s="164"/>
      <c r="F130" s="167"/>
      <c r="G130" s="168"/>
    </row>
    <row r="131" spans="1:8" ht="21" x14ac:dyDescent="0.4">
      <c r="A131" s="163"/>
      <c r="B131" s="81"/>
      <c r="C131" s="81"/>
      <c r="D131" s="164"/>
      <c r="F131" s="169"/>
      <c r="G131" s="170"/>
    </row>
    <row r="132" spans="1:8" ht="21.6" thickBot="1" x14ac:dyDescent="0.45">
      <c r="A132" s="165"/>
      <c r="B132" s="175"/>
      <c r="C132" s="175"/>
      <c r="D132" s="166"/>
      <c r="F132" s="171"/>
      <c r="G132" s="172"/>
    </row>
    <row r="133" spans="1:8" ht="15" thickBot="1" x14ac:dyDescent="0.35"/>
    <row r="134" spans="1:8" ht="33.6" x14ac:dyDescent="0.3">
      <c r="A134" s="255" t="s">
        <v>101</v>
      </c>
      <c r="B134" s="256"/>
      <c r="C134" s="256"/>
      <c r="D134" s="256"/>
      <c r="E134" s="256"/>
      <c r="F134" s="256"/>
      <c r="G134" s="256"/>
      <c r="H134" s="257"/>
    </row>
    <row r="135" spans="1:8" ht="21" x14ac:dyDescent="0.4">
      <c r="A135" s="125" t="s">
        <v>102</v>
      </c>
      <c r="B135" s="125" t="s">
        <v>103</v>
      </c>
      <c r="C135" s="125" t="s">
        <v>104</v>
      </c>
      <c r="D135" s="129" t="s">
        <v>68</v>
      </c>
      <c r="E135" s="129" t="s">
        <v>69</v>
      </c>
      <c r="F135" s="125" t="s">
        <v>105</v>
      </c>
      <c r="G135" s="125" t="s">
        <v>106</v>
      </c>
      <c r="H135" s="176" t="s">
        <v>107</v>
      </c>
    </row>
    <row r="136" spans="1:8" x14ac:dyDescent="0.3">
      <c r="A136" s="163" t="s">
        <v>108</v>
      </c>
      <c r="B136" s="81" t="s">
        <v>109</v>
      </c>
      <c r="C136" s="81"/>
      <c r="D136" s="177">
        <v>45608</v>
      </c>
      <c r="E136" s="177">
        <v>45609</v>
      </c>
      <c r="F136" s="81" t="s">
        <v>110</v>
      </c>
      <c r="G136" s="81" t="s">
        <v>85</v>
      </c>
      <c r="H136" s="178" t="str">
        <f>IF('Advanced Checklist'!$E136='Advanced Checklist'!$D136,'Advanced Checklist'!$G136-'Advanced Checklist'!$F136,INT((E136+G136)-(D136+F136))*24+HOUR((E136+G136)-(D136+F136))&amp;":"&amp;TEXT(MINUTE((E136+G136)-(D136+F136)),"00"))</f>
        <v>24:30</v>
      </c>
    </row>
    <row r="137" spans="1:8" x14ac:dyDescent="0.3">
      <c r="A137" s="163" t="s">
        <v>111</v>
      </c>
      <c r="B137" s="81"/>
      <c r="C137" s="81">
        <v>7</v>
      </c>
      <c r="D137" s="177">
        <v>45596</v>
      </c>
      <c r="E137" s="177">
        <v>45597</v>
      </c>
      <c r="F137" s="81" t="s">
        <v>112</v>
      </c>
      <c r="G137" s="81" t="s">
        <v>113</v>
      </c>
      <c r="H137" s="178" t="str">
        <f>IF('Advanced Checklist'!$E137='Advanced Checklist'!$D137,'Advanced Checklist'!$G137-'Advanced Checklist'!$F137,INT((E137+G137)-(D137+F137))*24+HOUR((E137+G137)-(D137+F137))&amp;":"&amp;TEXT(MINUTE((E137+G137)-(D137+F137)),"00"))</f>
        <v>27:45</v>
      </c>
    </row>
    <row r="138" spans="1:8" x14ac:dyDescent="0.3">
      <c r="A138" s="163"/>
      <c r="B138" s="81"/>
      <c r="C138" s="81">
        <v>7</v>
      </c>
      <c r="D138" s="177"/>
      <c r="E138" s="177"/>
      <c r="F138" s="81" t="s">
        <v>114</v>
      </c>
      <c r="G138" s="81" t="s">
        <v>115</v>
      </c>
      <c r="H138" s="178">
        <f>IF('Advanced Checklist'!$E138='Advanced Checklist'!$D138,'Advanced Checklist'!$G138-'Advanced Checklist'!$F138,INT((E138+G138)-(D138+F138))*24+HOUR((E138+G138)-(D138+F138))&amp;":"&amp;TEXT(MINUTE((E138+G138)-(D138+F138)),"00"))</f>
        <v>6.6666666666666652E-2</v>
      </c>
    </row>
    <row r="139" spans="1:8" x14ac:dyDescent="0.3">
      <c r="A139" s="163" t="s">
        <v>116</v>
      </c>
      <c r="B139" s="81"/>
      <c r="C139" s="81"/>
      <c r="D139" s="177"/>
      <c r="E139" s="177"/>
      <c r="F139" s="81" t="s">
        <v>79</v>
      </c>
      <c r="G139" s="81" t="s">
        <v>117</v>
      </c>
      <c r="H139" s="178">
        <f>IF('Advanced Checklist'!$E139='Advanced Checklist'!$D139,'Advanced Checklist'!$G139-'Advanced Checklist'!$F139,INT((E139+G139)-(D139+F139))*24+HOUR((E139+G139)-(D139+F139))&amp;":"&amp;TEXT(MINUTE((E139+G139)-(D139+F139)),"00"))</f>
        <v>0.48541666666666666</v>
      </c>
    </row>
    <row r="140" spans="1:8" x14ac:dyDescent="0.3">
      <c r="A140" s="163"/>
      <c r="B140" s="81"/>
      <c r="C140" s="81"/>
      <c r="D140" s="177"/>
      <c r="E140" s="177"/>
      <c r="F140" s="81"/>
      <c r="G140" s="81"/>
      <c r="H140" s="178">
        <f>IF('Advanced Checklist'!$E140='Advanced Checklist'!$D140,'Advanced Checklist'!$G140-'Advanced Checklist'!$F140,INT((E140+G140)-(D140+F140))*24+HOUR((E140+G140)-(D140+F140))&amp;":"&amp;TEXT(MINUTE((E140+G140)-(D140+F140)),"00"))</f>
        <v>0</v>
      </c>
    </row>
    <row r="141" spans="1:8" x14ac:dyDescent="0.3">
      <c r="A141" s="163"/>
      <c r="B141" s="81"/>
      <c r="C141" s="81"/>
      <c r="D141" s="177"/>
      <c r="E141" s="177"/>
      <c r="F141" s="81"/>
      <c r="G141" s="81"/>
      <c r="H141" s="178">
        <f>IF('Advanced Checklist'!$E141='Advanced Checklist'!$D141,'Advanced Checklist'!$G141-'Advanced Checklist'!$F141,INT((E141+G141)-(D141+F141))*24+HOUR((E141+G141)-(D141+F141))&amp;":"&amp;TEXT(MINUTE((E141+G141)-(D141+F141)),"00"))</f>
        <v>0</v>
      </c>
    </row>
    <row r="142" spans="1:8" x14ac:dyDescent="0.3">
      <c r="A142" s="163"/>
      <c r="B142" s="81"/>
      <c r="C142" s="81"/>
      <c r="D142" s="177"/>
      <c r="E142" s="177"/>
      <c r="F142" s="81"/>
      <c r="G142" s="81"/>
      <c r="H142" s="178">
        <f>IF('Advanced Checklist'!$E142='Advanced Checklist'!$D142,'Advanced Checklist'!$G142-'Advanced Checklist'!$F142,INT((E142+G142)-(D142+F142))*24+HOUR((E142+G142)-(D142+F142))&amp;":"&amp;TEXT(MINUTE((E142+G142)-(D142+F142)),"00"))</f>
        <v>0</v>
      </c>
    </row>
    <row r="143" spans="1:8" x14ac:dyDescent="0.3">
      <c r="A143" s="163"/>
      <c r="B143" s="81"/>
      <c r="C143" s="81"/>
      <c r="D143" s="177"/>
      <c r="E143" s="177"/>
      <c r="F143" s="81"/>
      <c r="G143" s="81"/>
      <c r="H143" s="178">
        <f>IF('Advanced Checklist'!$E143='Advanced Checklist'!$D143,'Advanced Checklist'!$G143-'Advanced Checklist'!$F143,INT((E143+G143)-(D143+F143))*24+HOUR((E143+G143)-(D143+F143))&amp;":"&amp;TEXT(MINUTE((E143+G143)-(D143+F143)),"00"))</f>
        <v>0</v>
      </c>
    </row>
    <row r="144" spans="1:8" x14ac:dyDescent="0.3">
      <c r="A144" s="163"/>
      <c r="B144" s="81"/>
      <c r="C144" s="81"/>
      <c r="D144" s="177"/>
      <c r="E144" s="177"/>
      <c r="F144" s="81"/>
      <c r="G144" s="81"/>
      <c r="H144" s="178">
        <f>IF('Advanced Checklist'!$E144='Advanced Checklist'!$D144,'Advanced Checklist'!$G144-'Advanced Checklist'!$F144,INT((E144+G144)-(D144+F144))*24+HOUR((E144+G144)-(D144+F144))&amp;":"&amp;TEXT(MINUTE((E144+G144)-(D144+F144)),"00"))</f>
        <v>0</v>
      </c>
    </row>
    <row r="145" spans="1:8" x14ac:dyDescent="0.3">
      <c r="A145" s="163"/>
      <c r="B145" s="81"/>
      <c r="C145" s="81"/>
      <c r="D145" s="177"/>
      <c r="E145" s="177"/>
      <c r="F145" s="81"/>
      <c r="G145" s="81"/>
      <c r="H145" s="178">
        <f>IF('Advanced Checklist'!$E145='Advanced Checklist'!$D145,'Advanced Checklist'!$G145-'Advanced Checklist'!$F145,INT((E145+G145)-(D145+F145))*24+HOUR((E145+G145)-(D145+F145))&amp;":"&amp;TEXT(MINUTE((E145+G145)-(D145+F145)),"00"))</f>
        <v>0</v>
      </c>
    </row>
    <row r="146" spans="1:8" x14ac:dyDescent="0.3">
      <c r="A146" s="163"/>
      <c r="B146" s="81"/>
      <c r="C146" s="81"/>
      <c r="D146" s="177"/>
      <c r="E146" s="177"/>
      <c r="F146" s="81"/>
      <c r="G146" s="81"/>
      <c r="H146" s="178">
        <f>IF('Advanced Checklist'!$E146='Advanced Checklist'!$D146,'Advanced Checklist'!$G146-'Advanced Checklist'!$F146,INT((E146+G146)-(D146+F146))*24+HOUR((E146+G146)-(D146+F146))&amp;":"&amp;TEXT(MINUTE((E146+G146)-(D146+F146)),"00"))</f>
        <v>0</v>
      </c>
    </row>
    <row r="147" spans="1:8" x14ac:dyDescent="0.3">
      <c r="A147" s="163"/>
      <c r="B147" s="81"/>
      <c r="C147" s="81"/>
      <c r="D147" s="177"/>
      <c r="E147" s="177"/>
      <c r="F147" s="81"/>
      <c r="G147" s="81"/>
      <c r="H147" s="178">
        <f>IF('Advanced Checklist'!$E147='Advanced Checklist'!$D147,'Advanced Checklist'!$G147-'Advanced Checklist'!$F147,INT((E147+G147)-(D147+F147))*24+HOUR((E147+G147)-(D147+F147))&amp;":"&amp;TEXT(MINUTE((E147+G147)-(D147+F147)),"00"))</f>
        <v>0</v>
      </c>
    </row>
    <row r="148" spans="1:8" x14ac:dyDescent="0.3">
      <c r="A148" s="163"/>
      <c r="B148" s="81"/>
      <c r="C148" s="81"/>
      <c r="D148" s="177"/>
      <c r="E148" s="177"/>
      <c r="F148" s="81"/>
      <c r="G148" s="81"/>
      <c r="H148" s="178">
        <f>IF('Advanced Checklist'!$E148='Advanced Checklist'!$D148,'Advanced Checklist'!$G148-'Advanced Checklist'!$F148,INT((E148+G148)-(D148+F148))*24+HOUR((E148+G148)-(D148+F148))&amp;":"&amp;TEXT(MINUTE((E148+G148)-(D148+F148)),"00"))</f>
        <v>0</v>
      </c>
    </row>
    <row r="149" spans="1:8" x14ac:dyDescent="0.3">
      <c r="A149" s="163"/>
      <c r="B149" s="81"/>
      <c r="C149" s="81"/>
      <c r="D149" s="177"/>
      <c r="E149" s="177"/>
      <c r="F149" s="81"/>
      <c r="G149" s="81"/>
      <c r="H149" s="178">
        <f>IF('Advanced Checklist'!$E149='Advanced Checklist'!$D149,'Advanced Checklist'!$G149-'Advanced Checklist'!$F149,INT((E149+G149)-(D149+F149))*24+HOUR((E149+G149)-(D149+F149))&amp;":"&amp;TEXT(MINUTE((E149+G149)-(D149+F149)),"00"))</f>
        <v>0</v>
      </c>
    </row>
    <row r="150" spans="1:8" x14ac:dyDescent="0.3">
      <c r="A150" s="163"/>
      <c r="B150" s="81"/>
      <c r="C150" s="81"/>
      <c r="D150" s="177"/>
      <c r="E150" s="177"/>
      <c r="F150" s="81"/>
      <c r="G150" s="81"/>
      <c r="H150" s="178">
        <f>IF('Advanced Checklist'!$E150='Advanced Checklist'!$D150,'Advanced Checklist'!$G150-'Advanced Checklist'!$F150,INT((E150+G150)-(D150+F150))*24+HOUR((E150+G150)-(D150+F150))&amp;":"&amp;TEXT(MINUTE((E150+G150)-(D150+F150)),"00"))</f>
        <v>0</v>
      </c>
    </row>
    <row r="151" spans="1:8" x14ac:dyDescent="0.3">
      <c r="A151" s="163"/>
      <c r="B151" s="81"/>
      <c r="C151" s="81"/>
      <c r="D151" s="177"/>
      <c r="E151" s="177"/>
      <c r="F151" s="81"/>
      <c r="G151" s="81"/>
      <c r="H151" s="178">
        <f>IF('Advanced Checklist'!$E151='Advanced Checklist'!$D151,'Advanced Checklist'!$G151-'Advanced Checklist'!$F151,INT((E151+G151)-(D151+F151))*24+HOUR((E151+G151)-(D151+F151))&amp;":"&amp;TEXT(MINUTE((E151+G151)-(D151+F151)),"00"))</f>
        <v>0</v>
      </c>
    </row>
    <row r="152" spans="1:8" x14ac:dyDescent="0.3">
      <c r="A152" s="163"/>
      <c r="B152" s="81"/>
      <c r="C152" s="81"/>
      <c r="D152" s="177"/>
      <c r="E152" s="177"/>
      <c r="F152" s="81"/>
      <c r="G152" s="81"/>
      <c r="H152" s="178">
        <f>IF('Advanced Checklist'!$E152='Advanced Checklist'!$D152,'Advanced Checklist'!$G152-'Advanced Checklist'!$F152,INT((E152+G152)-(D152+F152))*24+HOUR((E152+G152)-(D152+F152))&amp;":"&amp;TEXT(MINUTE((E152+G152)-(D152+F152)),"00"))</f>
        <v>0</v>
      </c>
    </row>
    <row r="153" spans="1:8" x14ac:dyDescent="0.3">
      <c r="A153" s="163"/>
      <c r="B153" s="81"/>
      <c r="C153" s="81"/>
      <c r="D153" s="177"/>
      <c r="E153" s="177"/>
      <c r="F153" s="81"/>
      <c r="G153" s="81"/>
      <c r="H153" s="178">
        <f>IF('Advanced Checklist'!$E153='Advanced Checklist'!$D153,'Advanced Checklist'!$G153-'Advanced Checklist'!$F153,INT((E153+G153)-(D153+F153))*24+HOUR((E153+G153)-(D153+F153))&amp;":"&amp;TEXT(MINUTE((E153+G153)-(D153+F153)),"00"))</f>
        <v>0</v>
      </c>
    </row>
    <row r="154" spans="1:8" x14ac:dyDescent="0.3">
      <c r="A154" s="163"/>
      <c r="B154" s="81"/>
      <c r="C154" s="81"/>
      <c r="D154" s="177"/>
      <c r="E154" s="177"/>
      <c r="F154" s="81"/>
      <c r="G154" s="81"/>
      <c r="H154" s="178">
        <f>IF('Advanced Checklist'!$E154='Advanced Checklist'!$D154,'Advanced Checklist'!$G154-'Advanced Checklist'!$F154,INT((E154+G154)-(D154+F154))*24+HOUR((E154+G154)-(D154+F154))&amp;":"&amp;TEXT(MINUTE((E154+G154)-(D154+F154)),"00"))</f>
        <v>0</v>
      </c>
    </row>
    <row r="155" spans="1:8" x14ac:dyDescent="0.3">
      <c r="A155" s="163"/>
      <c r="B155" s="81"/>
      <c r="C155" s="81"/>
      <c r="D155" s="177"/>
      <c r="E155" s="177"/>
      <c r="F155" s="81"/>
      <c r="G155" s="81"/>
      <c r="H155" s="178">
        <f>IF('Advanced Checklist'!$E155='Advanced Checklist'!$D155,'Advanced Checklist'!$G155-'Advanced Checklist'!$F155,INT((E155+G155)-(D155+F155))*24+HOUR((E155+G155)-(D155+F155))&amp;":"&amp;TEXT(MINUTE((E155+G155)-(D155+F155)),"00"))</f>
        <v>0</v>
      </c>
    </row>
    <row r="156" spans="1:8" x14ac:dyDescent="0.3">
      <c r="A156" s="163"/>
      <c r="B156" s="81"/>
      <c r="C156" s="81"/>
      <c r="D156" s="177"/>
      <c r="E156" s="177"/>
      <c r="F156" s="81"/>
      <c r="G156" s="81"/>
      <c r="H156" s="178">
        <f>IF('Advanced Checklist'!$E156='Advanced Checklist'!$D156,'Advanced Checklist'!$G156-'Advanced Checklist'!$F156,INT((E156+G156)-(D156+F156))*24+HOUR((E156+G156)-(D156+F156))&amp;":"&amp;TEXT(MINUTE((E156+G156)-(D156+F156)),"00"))</f>
        <v>0</v>
      </c>
    </row>
    <row r="157" spans="1:8" x14ac:dyDescent="0.3">
      <c r="A157" s="163"/>
      <c r="B157" s="81"/>
      <c r="C157" s="81"/>
      <c r="D157" s="177"/>
      <c r="E157" s="177"/>
      <c r="F157" s="81"/>
      <c r="G157" s="81"/>
      <c r="H157" s="178">
        <f>IF('Advanced Checklist'!$E157='Advanced Checklist'!$D157,'Advanced Checklist'!$G157-'Advanced Checklist'!$F157,INT((E157+G157)-(D157+F157))*24+HOUR((E157+G157)-(D157+F157))&amp;":"&amp;TEXT(MINUTE((E157+G157)-(D157+F157)),"00"))</f>
        <v>0</v>
      </c>
    </row>
    <row r="158" spans="1:8" x14ac:dyDescent="0.3">
      <c r="A158" s="163"/>
      <c r="B158" s="81"/>
      <c r="C158" s="81"/>
      <c r="D158" s="177"/>
      <c r="E158" s="177"/>
      <c r="F158" s="81"/>
      <c r="G158" s="81"/>
      <c r="H158" s="178">
        <f>IF('Advanced Checklist'!$E158='Advanced Checklist'!$D158,'Advanced Checklist'!$G158-'Advanced Checklist'!$F158,INT((E158+G158)-(D158+F158))*24+HOUR((E158+G158)-(D158+F158))&amp;":"&amp;TEXT(MINUTE((E158+G158)-(D158+F158)),"00"))</f>
        <v>0</v>
      </c>
    </row>
    <row r="159" spans="1:8" x14ac:dyDescent="0.3">
      <c r="A159" s="163"/>
      <c r="B159" s="81"/>
      <c r="C159" s="81"/>
      <c r="D159" s="177"/>
      <c r="E159" s="177"/>
      <c r="F159" s="81"/>
      <c r="G159" s="81"/>
      <c r="H159" s="178">
        <f>IF('Advanced Checklist'!$E159='Advanced Checklist'!$D159,'Advanced Checklist'!$G159-'Advanced Checklist'!$F159,INT((E159+G159)-(D159+F159))*24+HOUR((E159+G159)-(D159+F159))&amp;":"&amp;TEXT(MINUTE((E159+G159)-(D159+F159)),"00"))</f>
        <v>0</v>
      </c>
    </row>
    <row r="160" spans="1:8" x14ac:dyDescent="0.3">
      <c r="A160" s="163"/>
      <c r="B160" s="81"/>
      <c r="C160" s="81"/>
      <c r="D160" s="177"/>
      <c r="E160" s="177"/>
      <c r="F160" s="81"/>
      <c r="G160" s="81"/>
      <c r="H160" s="178">
        <f>IF('Advanced Checklist'!$E160='Advanced Checklist'!$D160,'Advanced Checklist'!$G160-'Advanced Checklist'!$F160,INT((E160+G160)-(D160+F160))*24+HOUR((E160+G160)-(D160+F160))&amp;":"&amp;TEXT(MINUTE((E160+G160)-(D160+F160)),"00"))</f>
        <v>0</v>
      </c>
    </row>
    <row r="161" spans="1:8" x14ac:dyDescent="0.3">
      <c r="A161" s="163"/>
      <c r="B161" s="81"/>
      <c r="C161" s="81"/>
      <c r="D161" s="177"/>
      <c r="E161" s="177"/>
      <c r="F161" s="81"/>
      <c r="G161" s="81"/>
      <c r="H161" s="178">
        <f>IF('Advanced Checklist'!$E161='Advanced Checklist'!$D161,'Advanced Checklist'!$G161-'Advanced Checklist'!$F161,INT((E161+G161)-(D161+F161))*24+HOUR((E161+G161)-(D161+F161))&amp;":"&amp;TEXT(MINUTE((E161+G161)-(D161+F161)),"00"))</f>
        <v>0</v>
      </c>
    </row>
    <row r="162" spans="1:8" x14ac:dyDescent="0.3">
      <c r="A162" s="163"/>
      <c r="B162" s="81"/>
      <c r="C162" s="81"/>
      <c r="D162" s="177"/>
      <c r="E162" s="177"/>
      <c r="F162" s="81"/>
      <c r="G162" s="81"/>
      <c r="H162" s="178">
        <f>IF('Advanced Checklist'!$E162='Advanced Checklist'!$D162,'Advanced Checklist'!$G162-'Advanced Checklist'!$F162,INT((E162+G162)-(D162+F162))*24+HOUR((E162+G162)-(D162+F162))&amp;":"&amp;TEXT(MINUTE((E162+G162)-(D162+F162)),"00"))</f>
        <v>0</v>
      </c>
    </row>
    <row r="163" spans="1:8" x14ac:dyDescent="0.3">
      <c r="A163" s="163"/>
      <c r="B163" s="81"/>
      <c r="C163" s="81"/>
      <c r="D163" s="177"/>
      <c r="E163" s="177"/>
      <c r="F163" s="81"/>
      <c r="G163" s="81"/>
      <c r="H163" s="178">
        <f>IF('Advanced Checklist'!$E163='Advanced Checklist'!$D163,'Advanced Checklist'!$G163-'Advanced Checklist'!$F163,INT((E163+G163)-(D163+F163))*24+HOUR((E163+G163)-(D163+F163))&amp;":"&amp;TEXT(MINUTE((E163+G163)-(D163+F163)),"00"))</f>
        <v>0</v>
      </c>
    </row>
    <row r="164" spans="1:8" x14ac:dyDescent="0.3">
      <c r="A164" s="163"/>
      <c r="B164" s="81"/>
      <c r="C164" s="81"/>
      <c r="D164" s="177"/>
      <c r="E164" s="177"/>
      <c r="F164" s="81"/>
      <c r="G164" s="81"/>
      <c r="H164" s="178">
        <f>IF('Advanced Checklist'!$E164='Advanced Checklist'!$D164,'Advanced Checklist'!$G164-'Advanced Checklist'!$F164,INT((E164+G164)-(D164+F164))*24+HOUR((E164+G164)-(D164+F164))&amp;":"&amp;TEXT(MINUTE((E164+G164)-(D164+F164)),"00"))</f>
        <v>0</v>
      </c>
    </row>
    <row r="165" spans="1:8" x14ac:dyDescent="0.3">
      <c r="A165" s="163"/>
      <c r="B165" s="81"/>
      <c r="C165" s="81"/>
      <c r="D165" s="177"/>
      <c r="E165" s="177"/>
      <c r="F165" s="81"/>
      <c r="G165" s="81"/>
      <c r="H165" s="178">
        <f>IF('Advanced Checklist'!$E165='Advanced Checklist'!$D165,'Advanced Checklist'!$G165-'Advanced Checklist'!$F165,INT((E165+G165)-(D165+F165))*24+HOUR((E165+G165)-(D165+F165))&amp;":"&amp;TEXT(MINUTE((E165+G165)-(D165+F165)),"00"))</f>
        <v>0</v>
      </c>
    </row>
    <row r="166" spans="1:8" x14ac:dyDescent="0.3">
      <c r="A166" s="163"/>
      <c r="B166" s="81"/>
      <c r="C166" s="81"/>
      <c r="D166" s="177"/>
      <c r="E166" s="177"/>
      <c r="F166" s="81"/>
      <c r="G166" s="81"/>
      <c r="H166" s="178">
        <f>IF('Advanced Checklist'!$E166='Advanced Checklist'!$D166,'Advanced Checklist'!$G166-'Advanced Checklist'!$F166,INT((E166+G166)-(D166+F166))*24+HOUR((E166+G166)-(D166+F166))&amp;":"&amp;TEXT(MINUTE((E166+G166)-(D166+F166)),"00"))</f>
        <v>0</v>
      </c>
    </row>
    <row r="167" spans="1:8" x14ac:dyDescent="0.3">
      <c r="A167" s="163"/>
      <c r="B167" s="81"/>
      <c r="C167" s="81"/>
      <c r="D167" s="177"/>
      <c r="E167" s="177"/>
      <c r="F167" s="81"/>
      <c r="G167" s="81"/>
      <c r="H167" s="178">
        <f>IF('Advanced Checklist'!$E167='Advanced Checklist'!$D167,'Advanced Checklist'!$G167-'Advanced Checklist'!$F167,INT((E167+G167)-(D167+F167))*24+HOUR((E167+G167)-(D167+F167))&amp;":"&amp;TEXT(MINUTE((E167+G167)-(D167+F167)),"00"))</f>
        <v>0</v>
      </c>
    </row>
    <row r="168" spans="1:8" ht="15" thickBot="1" x14ac:dyDescent="0.35">
      <c r="A168" s="165"/>
      <c r="B168" s="175"/>
      <c r="C168" s="175"/>
      <c r="D168" s="179"/>
      <c r="E168" s="179"/>
      <c r="F168" s="175"/>
      <c r="G168" s="175"/>
      <c r="H168" s="180">
        <f>IF('Advanced Checklist'!$E168='Advanced Checklist'!$D168,'Advanced Checklist'!$G168-'Advanced Checklist'!$F168,INT((E168+G168)-(D168+F168))*24+HOUR((E168+G168)-(D168+F168))&amp;":"&amp;TEXT(MINUTE((E168+G168)-(D168+F168)),"00"))</f>
        <v>0</v>
      </c>
    </row>
  </sheetData>
  <mergeCells count="36">
    <mergeCell ref="A134:H134"/>
    <mergeCell ref="F94:G94"/>
    <mergeCell ref="A94:D94"/>
    <mergeCell ref="B51:C51"/>
    <mergeCell ref="A50:H50"/>
    <mergeCell ref="D51:H51"/>
    <mergeCell ref="A1:A6"/>
    <mergeCell ref="C1:G3"/>
    <mergeCell ref="G14:H14"/>
    <mergeCell ref="A14:B14"/>
    <mergeCell ref="D14:E14"/>
    <mergeCell ref="J14:Q14"/>
    <mergeCell ref="D15:D16"/>
    <mergeCell ref="E15:E16"/>
    <mergeCell ref="D17:D18"/>
    <mergeCell ref="A27:B27"/>
    <mergeCell ref="D27:E27"/>
    <mergeCell ref="D23:D24"/>
    <mergeCell ref="D20:D21"/>
    <mergeCell ref="E20:E21"/>
    <mergeCell ref="J27:Q28"/>
    <mergeCell ref="E17:E18"/>
    <mergeCell ref="E23:E24"/>
    <mergeCell ref="J29:Q37"/>
    <mergeCell ref="J15:K15"/>
    <mergeCell ref="J17:K17"/>
    <mergeCell ref="J21:K21"/>
    <mergeCell ref="J23:K23"/>
    <mergeCell ref="J19:K19"/>
    <mergeCell ref="J25:K25"/>
    <mergeCell ref="L15:Q15"/>
    <mergeCell ref="L17:Q17"/>
    <mergeCell ref="L25:Q25"/>
    <mergeCell ref="L23:Q23"/>
    <mergeCell ref="L21:Q21"/>
    <mergeCell ref="L19:Q19"/>
  </mergeCells>
  <phoneticPr fontId="14" type="noConversion"/>
  <dataValidations count="11">
    <dataValidation type="list" allowBlank="1" showInputMessage="1" showErrorMessage="1" sqref="B7" xr:uid="{9382D566-BEFF-4899-92C5-65A185ACD7B7}">
      <formula1>INDIRECT("ACT")</formula1>
    </dataValidation>
    <dataValidation type="list" allowBlank="1" showInputMessage="1" showErrorMessage="1" sqref="A29:A48" xr:uid="{3ABA6D20-37FC-4B72-974C-28F90DFD1BF7}">
      <formula1>INDIRECT("Staff")</formula1>
    </dataValidation>
    <dataValidation type="list" allowBlank="1" showInputMessage="1" showErrorMessage="1" sqref="B23 B29:B48" xr:uid="{B090E0EF-125F-432A-94EF-6BA3EDC90020}">
      <formula1>INDIRECT("Name_Number")</formula1>
    </dataValidation>
    <dataValidation type="list" allowBlank="1" showInputMessage="1" showErrorMessage="1" sqref="H20" xr:uid="{DB56E86E-6020-44A9-A436-45F18F181E38}">
      <formula1>INDIRECT("YN")</formula1>
    </dataValidation>
    <dataValidation type="list" allowBlank="1" showInputMessage="1" showErrorMessage="1" sqref="A53:A92 F96:F132 A96:A132" xr:uid="{EE7E3FC8-2B86-45E9-9FDC-156D99CD374B}">
      <formula1>INDIRECT("TourRoles")</formula1>
    </dataValidation>
    <dataValidation type="list" allowBlank="1" showInputMessage="1" showErrorMessage="1" sqref="B53:C92 H18 C136:C168" xr:uid="{BC90D93F-F098-4C03-8AD8-D99556E3B44E}">
      <formula1>INDIRECT("QTY")</formula1>
    </dataValidation>
    <dataValidation type="list" allowBlank="1" showInputMessage="1" showErrorMessage="1" sqref="H22 F53:G92 F136:G168" xr:uid="{E6F41C77-EAA3-4EFE-8DAF-F09BE84DB76A}">
      <formula1>INDIRECT("Time")</formula1>
    </dataValidation>
    <dataValidation type="list" allowBlank="1" showInputMessage="1" showErrorMessage="1" sqref="A136:A168" xr:uid="{90E642A6-852E-458E-AEAB-5694EF38C69B}">
      <formula1>INDIRECT("Call_List")</formula1>
    </dataValidation>
    <dataValidation type="list" allowBlank="1" showInputMessage="1" showErrorMessage="1" sqref="B136:B168" xr:uid="{9261CA43-FC27-4269-8690-CB53F53D2EFB}">
      <formula1>INDIRECT("Security_Roles")</formula1>
    </dataValidation>
    <dataValidation type="list" allowBlank="1" showInputMessage="1" showErrorMessage="1" sqref="H17" xr:uid="{4FC2643A-D6C8-4BC1-9F8F-FB1F5E4E5123}">
      <formula1>INDIRECT("Merch_Loc")</formula1>
    </dataValidation>
    <dataValidation type="list" allowBlank="1" showInputMessage="1" showErrorMessage="1" sqref="H23" xr:uid="{381790AA-7FA0-4006-853B-E2AD4B756DE6}">
      <formula1>INDIRECT("Sellers")</formula1>
    </dataValidation>
  </dataValidations>
  <hyperlinks>
    <hyperlink ref="B25" r:id="rId1" xr:uid="{AE796722-70D2-4D6F-A2D9-17235F8E71F5}"/>
  </hyperlinks>
  <pageMargins left="0.7" right="0.7" top="0.75" bottom="0.75" header="0.3" footer="0.3"/>
  <pageSetup orientation="portrait" r:id="rId2"/>
  <drawing r:id="rId3"/>
  <tableParts count="5"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EF70D-2C67-452B-B1A1-DC7122B773CC}">
  <sheetPr>
    <pageSetUpPr fitToPage="1"/>
  </sheetPr>
  <dimension ref="A1:AF137"/>
  <sheetViews>
    <sheetView showGridLines="0" zoomScale="70" zoomScaleNormal="70" workbookViewId="0">
      <selection activeCell="U8" sqref="U8"/>
    </sheetView>
  </sheetViews>
  <sheetFormatPr defaultRowHeight="14.4" x14ac:dyDescent="0.3"/>
  <cols>
    <col min="3" max="3" width="12.88671875" customWidth="1"/>
    <col min="4" max="4" width="13" customWidth="1"/>
    <col min="6" max="6" width="9.109375" customWidth="1"/>
    <col min="7" max="7" width="17.88671875" customWidth="1"/>
    <col min="8" max="8" width="11" bestFit="1" customWidth="1"/>
    <col min="9" max="9" width="1.6640625" customWidth="1"/>
    <col min="10" max="10" width="11" bestFit="1" customWidth="1"/>
    <col min="14" max="14" width="9.33203125" customWidth="1"/>
    <col min="15" max="15" width="18.44140625" bestFit="1" customWidth="1"/>
    <col min="18" max="18" width="9.109375" customWidth="1"/>
    <col min="19" max="19" width="18.88671875" customWidth="1"/>
    <col min="27" max="27" width="10.33203125" bestFit="1" customWidth="1"/>
    <col min="28" max="28" width="1.6640625" customWidth="1"/>
    <col min="29" max="29" width="10.33203125" bestFit="1" customWidth="1"/>
    <col min="32" max="32" width="18.5546875" bestFit="1" customWidth="1"/>
  </cols>
  <sheetData>
    <row r="1" spans="2:31" x14ac:dyDescent="0.3">
      <c r="B1" s="273" t="e" vm="1">
        <f>_xlfn.XLOOKUP(D14,Picklists!U:U,Picklists!V:V)</f>
        <v>#VALUE!</v>
      </c>
      <c r="C1" s="273"/>
      <c r="D1" s="273"/>
      <c r="E1" s="273"/>
    </row>
    <row r="2" spans="2:31" x14ac:dyDescent="0.3">
      <c r="B2" s="273"/>
      <c r="C2" s="273"/>
      <c r="D2" s="273"/>
      <c r="E2" s="273"/>
    </row>
    <row r="3" spans="2:31" x14ac:dyDescent="0.3">
      <c r="B3" s="273"/>
      <c r="C3" s="273"/>
      <c r="D3" s="273"/>
      <c r="E3" s="273"/>
    </row>
    <row r="4" spans="2:31" x14ac:dyDescent="0.3">
      <c r="B4" s="273"/>
      <c r="C4" s="273"/>
      <c r="D4" s="273"/>
      <c r="E4" s="273"/>
    </row>
    <row r="5" spans="2:31" x14ac:dyDescent="0.3">
      <c r="B5" s="273"/>
      <c r="C5" s="273"/>
      <c r="D5" s="273"/>
      <c r="E5" s="273"/>
    </row>
    <row r="6" spans="2:31" x14ac:dyDescent="0.3">
      <c r="B6" s="273"/>
      <c r="C6" s="273"/>
      <c r="D6" s="273"/>
      <c r="E6" s="273"/>
    </row>
    <row r="7" spans="2:31" x14ac:dyDescent="0.3">
      <c r="B7" s="273"/>
      <c r="C7" s="273"/>
      <c r="D7" s="273"/>
      <c r="E7" s="273"/>
    </row>
    <row r="8" spans="2:31" x14ac:dyDescent="0.3">
      <c r="B8" s="273"/>
      <c r="C8" s="273"/>
      <c r="D8" s="273"/>
      <c r="E8" s="273"/>
    </row>
    <row r="9" spans="2:31" x14ac:dyDescent="0.3">
      <c r="B9" s="273"/>
      <c r="C9" s="273"/>
      <c r="D9" s="273"/>
      <c r="E9" s="273"/>
    </row>
    <row r="10" spans="2:31" x14ac:dyDescent="0.3">
      <c r="B10" s="88" t="s">
        <v>118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106"/>
    </row>
    <row r="11" spans="2:31" ht="10.95" customHeight="1" thickBot="1" x14ac:dyDescent="0.35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</row>
    <row r="12" spans="2:31" ht="15" thickBot="1" x14ac:dyDescent="0.35">
      <c r="B12" s="304" t="s">
        <v>119</v>
      </c>
      <c r="C12" s="304"/>
      <c r="D12" s="300">
        <f>'Advanced Checklist'!B10</f>
        <v>45500</v>
      </c>
      <c r="E12" s="298"/>
      <c r="F12" s="298"/>
      <c r="G12" s="299"/>
      <c r="L12" s="293" t="s">
        <v>120</v>
      </c>
      <c r="M12" s="293"/>
      <c r="N12" s="293"/>
      <c r="O12" s="297" t="str">
        <f>_xlfn.XLOOKUP("Box Office Manager",'Advanced Checklist'!A29:A48,'Advanced Checklist'!B29:B48," " )</f>
        <v xml:space="preserve"> </v>
      </c>
      <c r="P12" s="298"/>
      <c r="Q12" s="298"/>
      <c r="R12" s="298"/>
      <c r="S12" s="299"/>
      <c r="U12" s="293" t="s">
        <v>18</v>
      </c>
      <c r="V12" s="293"/>
      <c r="W12" s="306"/>
      <c r="X12" s="322">
        <f>_xlfn.XLOOKUP("Patron Photo Policy",'Advanced Checklist'!D17,'Advanced Checklist'!E17)</f>
        <v>0</v>
      </c>
      <c r="Y12" s="323"/>
      <c r="Z12" s="323"/>
      <c r="AA12" s="323"/>
      <c r="AB12" s="323"/>
      <c r="AC12" s="323"/>
      <c r="AD12" s="324"/>
    </row>
    <row r="13" spans="2:31" ht="4.5" customHeight="1" thickBot="1" x14ac:dyDescent="0.35">
      <c r="B13" s="92"/>
      <c r="C13" s="89"/>
      <c r="E13" s="99"/>
      <c r="F13" s="90"/>
      <c r="G13" s="90"/>
      <c r="H13" s="90"/>
      <c r="O13" s="90"/>
      <c r="P13" s="90"/>
      <c r="Q13" s="90"/>
      <c r="R13" s="90"/>
      <c r="S13" s="90"/>
      <c r="T13" s="90"/>
      <c r="X13" s="90"/>
      <c r="Y13" s="90"/>
      <c r="Z13" s="90"/>
      <c r="AA13" s="90"/>
    </row>
    <row r="14" spans="2:31" ht="15" thickBot="1" x14ac:dyDescent="0.35">
      <c r="B14" s="304" t="s">
        <v>3</v>
      </c>
      <c r="C14" s="304"/>
      <c r="D14" s="297" t="str">
        <f>'Advanced Checklist'!B9</f>
        <v>Venue Hall 2</v>
      </c>
      <c r="E14" s="298"/>
      <c r="F14" s="298"/>
      <c r="G14" s="299"/>
      <c r="L14" s="293" t="s">
        <v>121</v>
      </c>
      <c r="M14" s="293"/>
      <c r="N14" s="293"/>
      <c r="O14" s="297" t="str">
        <f>_xlfn.XLOOKUP("Box Manager",'Advanced Checklist'!A29:A48,'Advanced Checklist'!B29:B48," " )</f>
        <v xml:space="preserve"> </v>
      </c>
      <c r="P14" s="298"/>
      <c r="Q14" s="298"/>
      <c r="R14" s="298"/>
      <c r="S14" s="299"/>
      <c r="U14" s="293" t="s">
        <v>23</v>
      </c>
      <c r="V14" s="293"/>
      <c r="W14" s="306"/>
      <c r="X14" s="322">
        <f>_xlfn.XLOOKUP(U14,'Advanced Checklist'!D19,'Advanced Checklist'!E19," ")</f>
        <v>0</v>
      </c>
      <c r="Y14" s="323"/>
      <c r="Z14" s="323"/>
      <c r="AA14" s="323"/>
      <c r="AB14" s="323"/>
      <c r="AC14" s="323"/>
      <c r="AD14" s="324"/>
    </row>
    <row r="15" spans="2:31" ht="4.5" customHeight="1" thickBot="1" x14ac:dyDescent="0.35">
      <c r="B15" s="92"/>
      <c r="C15" s="89"/>
      <c r="E15" s="101"/>
      <c r="F15" s="100"/>
      <c r="G15" s="100"/>
      <c r="H15" s="90"/>
      <c r="O15" s="90"/>
      <c r="P15" s="99"/>
      <c r="Q15" s="99"/>
      <c r="R15" s="90"/>
      <c r="S15" s="90"/>
      <c r="T15" s="90"/>
      <c r="X15" s="90"/>
      <c r="Y15" s="99"/>
      <c r="Z15" s="99"/>
      <c r="AA15" s="90"/>
    </row>
    <row r="16" spans="2:31" ht="15" thickBot="1" x14ac:dyDescent="0.35">
      <c r="B16" s="304" t="s">
        <v>122</v>
      </c>
      <c r="C16" s="304"/>
      <c r="D16" s="297" t="str">
        <f>'Advanced Checklist'!B7</f>
        <v>Event 10</v>
      </c>
      <c r="E16" s="298"/>
      <c r="F16" s="298"/>
      <c r="G16" s="299"/>
      <c r="L16" s="293" t="s">
        <v>123</v>
      </c>
      <c r="M16" s="293"/>
      <c r="N16" s="293"/>
      <c r="O16" s="297" t="str">
        <f>_xlfn.XLOOKUP("Box Office Staff",'Advanced Checklist'!A29:A48,'Advanced Checklist'!B29:B48," " )</f>
        <v xml:space="preserve"> </v>
      </c>
      <c r="P16" s="298"/>
      <c r="Q16" s="298"/>
      <c r="R16" s="298"/>
      <c r="S16" s="299"/>
      <c r="U16" s="293" t="s">
        <v>28</v>
      </c>
      <c r="V16" s="293"/>
      <c r="W16" s="306"/>
      <c r="X16" s="322">
        <f>_xlfn.XLOOKUP("Approved Photographer(s)",'Advanced Checklist'!D20,'Advanced Checklist'!E20)</f>
        <v>0</v>
      </c>
      <c r="Y16" s="323"/>
      <c r="Z16" s="323"/>
      <c r="AA16" s="323"/>
      <c r="AB16" s="323"/>
      <c r="AC16" s="323"/>
      <c r="AD16" s="324"/>
    </row>
    <row r="17" spans="2:30" ht="4.5" customHeight="1" thickBot="1" x14ac:dyDescent="0.35">
      <c r="B17" s="92"/>
      <c r="C17" s="89"/>
      <c r="E17" s="99"/>
      <c r="F17" s="90"/>
      <c r="G17" s="90"/>
      <c r="H17" s="90"/>
      <c r="O17" s="90"/>
      <c r="P17" s="99"/>
      <c r="Q17" s="99"/>
      <c r="R17" s="90"/>
      <c r="S17" s="90"/>
      <c r="T17" s="90"/>
      <c r="X17" s="90"/>
      <c r="Y17" s="99"/>
      <c r="Z17" s="99"/>
      <c r="AA17" s="90"/>
    </row>
    <row r="18" spans="2:30" ht="15" thickBot="1" x14ac:dyDescent="0.35">
      <c r="B18" s="304" t="s">
        <v>124</v>
      </c>
      <c r="C18" s="304"/>
      <c r="D18" s="297">
        <f>_xlfn.XLOOKUP("Support Name",'Advanced Checklist'!D29,'Advanced Checklist'!E29 )</f>
        <v>0</v>
      </c>
      <c r="E18" s="298"/>
      <c r="F18" s="298"/>
      <c r="G18" s="299"/>
      <c r="L18" s="293" t="s">
        <v>125</v>
      </c>
      <c r="M18" s="293"/>
      <c r="N18" s="293"/>
      <c r="O18" s="297" t="str">
        <f>_xlfn.XLOOKUP("Runner #1",'Advanced Checklist'!A29:A48,'Advanced Checklist'!B29:B48," " )</f>
        <v xml:space="preserve"> </v>
      </c>
      <c r="P18" s="298"/>
      <c r="Q18" s="298"/>
      <c r="R18" s="298"/>
      <c r="S18" s="299"/>
      <c r="U18" s="293" t="s">
        <v>35</v>
      </c>
      <c r="V18" s="293"/>
      <c r="W18" s="306"/>
      <c r="X18" s="322">
        <f>_xlfn.XLOOKUP("Special Effects Used",'Advanced Checklist'!D22,'Advanced Checklist'!E22)</f>
        <v>0</v>
      </c>
      <c r="Y18" s="323"/>
      <c r="Z18" s="323"/>
      <c r="AA18" s="323"/>
      <c r="AB18" s="323"/>
      <c r="AC18" s="323"/>
      <c r="AD18" s="324"/>
    </row>
    <row r="19" spans="2:30" ht="4.5" customHeight="1" thickBot="1" x14ac:dyDescent="0.35">
      <c r="B19" s="92"/>
      <c r="C19" s="89"/>
      <c r="E19" s="99"/>
      <c r="F19" s="90"/>
      <c r="G19" s="90"/>
      <c r="H19" s="90"/>
      <c r="O19" s="99"/>
      <c r="P19" s="99"/>
      <c r="Q19" s="99"/>
      <c r="R19" s="90"/>
      <c r="S19" s="90"/>
      <c r="T19" s="90"/>
      <c r="X19" s="99"/>
      <c r="Y19" s="99"/>
      <c r="Z19" s="99"/>
      <c r="AA19" s="90"/>
    </row>
    <row r="20" spans="2:30" ht="15" thickBot="1" x14ac:dyDescent="0.35">
      <c r="B20" s="304" t="s">
        <v>11</v>
      </c>
      <c r="C20" s="304"/>
      <c r="D20" s="301">
        <f>'Advanced Checklist'!B15</f>
        <v>57</v>
      </c>
      <c r="E20" s="302"/>
      <c r="F20" s="302"/>
      <c r="G20" s="303"/>
      <c r="L20" s="293" t="s">
        <v>126</v>
      </c>
      <c r="M20" s="293"/>
      <c r="N20" s="293"/>
      <c r="O20" s="297" t="str">
        <f>_xlfn.XLOOKUP("Runner #2",'Advanced Checklist'!A29:A48,'Advanced Checklist'!B29:B48," " )</f>
        <v xml:space="preserve"> </v>
      </c>
      <c r="P20" s="298"/>
      <c r="Q20" s="298"/>
      <c r="R20" s="298"/>
      <c r="S20" s="299"/>
      <c r="U20" s="293" t="s">
        <v>127</v>
      </c>
      <c r="V20" s="293"/>
      <c r="W20" s="306"/>
      <c r="X20" s="322">
        <f>_xlfn.XLOOKUP("Additional Signage Needed",'Advanced Checklist'!D23,'Advanced Checklist'!E23)</f>
        <v>0</v>
      </c>
      <c r="Y20" s="323"/>
      <c r="Z20" s="323"/>
      <c r="AA20" s="323"/>
      <c r="AB20" s="323"/>
      <c r="AC20" s="323"/>
      <c r="AD20" s="324"/>
    </row>
    <row r="21" spans="2:30" ht="4.5" customHeight="1" thickBot="1" x14ac:dyDescent="0.35">
      <c r="B21" s="92"/>
      <c r="C21" s="89"/>
      <c r="E21" s="99"/>
      <c r="F21" s="90"/>
      <c r="G21" s="90"/>
      <c r="H21" s="90"/>
      <c r="O21" s="99"/>
      <c r="P21" s="99"/>
      <c r="Q21" s="99"/>
      <c r="R21" s="90"/>
      <c r="S21" s="90"/>
      <c r="T21" s="90"/>
    </row>
    <row r="22" spans="2:30" ht="15" thickBot="1" x14ac:dyDescent="0.35">
      <c r="B22" s="304" t="s">
        <v>128</v>
      </c>
      <c r="C22" s="304"/>
      <c r="D22" s="301" t="str">
        <f>_xlfn.XLOOKUP(B22,'Advanced Checklist'!A29:A48,'Advanced Checklist'!B29:B48," ")</f>
        <v xml:space="preserve"> </v>
      </c>
      <c r="E22" s="302"/>
      <c r="F22" s="302"/>
      <c r="G22" s="303"/>
      <c r="H22" s="91"/>
      <c r="I22" s="91"/>
      <c r="J22" s="91"/>
      <c r="L22" s="293" t="s">
        <v>129</v>
      </c>
      <c r="M22" s="293"/>
      <c r="N22" s="306"/>
      <c r="O22" s="297" t="str">
        <f>_xlfn.XLOOKUP("Runner #3",'Advanced Checklist'!A29:A48,'Advanced Checklist'!B29:B48," ")</f>
        <v xml:space="preserve"> </v>
      </c>
      <c r="P22" s="298"/>
      <c r="Q22" s="298"/>
      <c r="R22" s="298"/>
      <c r="S22" s="299"/>
      <c r="U22" s="293" t="s">
        <v>130</v>
      </c>
      <c r="V22" s="293"/>
      <c r="W22" s="306"/>
      <c r="X22" s="297"/>
      <c r="Y22" s="298"/>
      <c r="Z22" s="299"/>
    </row>
    <row r="23" spans="2:30" ht="4.5" customHeight="1" thickBot="1" x14ac:dyDescent="0.35">
      <c r="B23" s="92"/>
      <c r="C23" s="89"/>
      <c r="E23" s="99"/>
      <c r="F23" s="90"/>
      <c r="G23" s="90"/>
      <c r="H23" s="90"/>
      <c r="L23" s="293" t="s">
        <v>129</v>
      </c>
      <c r="M23" s="293"/>
      <c r="N23" s="306"/>
      <c r="O23" s="99"/>
      <c r="P23" s="90"/>
      <c r="Q23" s="99"/>
      <c r="R23" s="90"/>
      <c r="S23" s="90"/>
      <c r="T23" s="90"/>
      <c r="X23" s="99"/>
      <c r="Y23" s="90"/>
      <c r="Z23" s="99"/>
      <c r="AA23" s="90"/>
    </row>
    <row r="24" spans="2:30" ht="15" thickBot="1" x14ac:dyDescent="0.35">
      <c r="B24" s="304" t="s">
        <v>131</v>
      </c>
      <c r="C24" s="304"/>
      <c r="D24" s="301" t="str">
        <f>_xlfn.XLOOKUP("Tech Director",'Advanced Checklist'!A29:A48,'Advanced Checklist'!B29:B48," " )</f>
        <v xml:space="preserve"> </v>
      </c>
      <c r="E24" s="302"/>
      <c r="F24" s="302"/>
      <c r="G24" s="303"/>
      <c r="L24" s="293" t="s">
        <v>132</v>
      </c>
      <c r="M24" s="293"/>
      <c r="N24" s="293"/>
      <c r="O24" s="297" t="str">
        <f>_xlfn.XLOOKUP("Runner #4",'Advanced Checklist'!A29:A48,'Advanced Checklist'!B29:B48," " )</f>
        <v xml:space="preserve"> </v>
      </c>
      <c r="P24" s="298"/>
      <c r="Q24" s="298"/>
      <c r="R24" s="298"/>
      <c r="S24" s="299"/>
      <c r="U24" s="293" t="s">
        <v>133</v>
      </c>
      <c r="V24" s="293"/>
      <c r="W24" s="306"/>
      <c r="X24" s="297"/>
      <c r="Y24" s="298"/>
      <c r="Z24" s="299"/>
    </row>
    <row r="25" spans="2:30" ht="9" customHeight="1" thickBot="1" x14ac:dyDescent="0.35">
      <c r="B25" s="92"/>
      <c r="C25" s="89"/>
      <c r="E25" s="99"/>
      <c r="F25" s="90"/>
      <c r="G25" s="90"/>
      <c r="H25" s="90"/>
      <c r="O25" s="99"/>
      <c r="P25" s="99"/>
      <c r="Q25" s="99"/>
      <c r="R25" s="99"/>
      <c r="S25" s="90"/>
      <c r="T25" s="90"/>
    </row>
    <row r="26" spans="2:30" ht="15" customHeight="1" thickBot="1" x14ac:dyDescent="0.35">
      <c r="B26" s="304" t="s">
        <v>134</v>
      </c>
      <c r="C26" s="304"/>
      <c r="D26" s="301" t="str">
        <f>_xlfn.XLOOKUP("Settlement/Cash",'Advanced Checklist'!A29:A48,'Advanced Checklist'!B29:B48," " )</f>
        <v xml:space="preserve"> </v>
      </c>
      <c r="E26" s="302"/>
      <c r="F26" s="302"/>
      <c r="G26" s="303"/>
      <c r="L26" s="293" t="s">
        <v>135</v>
      </c>
      <c r="M26" s="293"/>
      <c r="N26" s="293"/>
      <c r="O26" s="297"/>
      <c r="P26" s="298"/>
      <c r="Q26" s="298"/>
      <c r="R26" s="298"/>
      <c r="S26" s="299"/>
      <c r="U26" s="293" t="s">
        <v>136</v>
      </c>
      <c r="V26" s="293"/>
      <c r="W26" s="293"/>
      <c r="X26" s="310" t="s">
        <v>137</v>
      </c>
      <c r="Y26" s="311"/>
      <c r="Z26" s="311"/>
      <c r="AA26" s="311"/>
      <c r="AB26" s="311"/>
      <c r="AC26" s="311"/>
      <c r="AD26" s="312"/>
    </row>
    <row r="27" spans="2:30" ht="9" customHeight="1" thickBot="1" x14ac:dyDescent="0.35">
      <c r="B27" s="92"/>
      <c r="C27" s="89"/>
      <c r="E27" s="99"/>
      <c r="F27" s="90"/>
      <c r="G27" s="90"/>
      <c r="H27" s="90"/>
      <c r="O27" s="99"/>
      <c r="Q27" s="99"/>
      <c r="T27" s="90"/>
      <c r="X27" s="313"/>
      <c r="Y27" s="314"/>
      <c r="Z27" s="314"/>
      <c r="AA27" s="314"/>
      <c r="AB27" s="314"/>
      <c r="AC27" s="314"/>
      <c r="AD27" s="315"/>
    </row>
    <row r="28" spans="2:30" ht="15" thickBot="1" x14ac:dyDescent="0.35">
      <c r="L28" s="293" t="s">
        <v>138</v>
      </c>
      <c r="M28" s="293"/>
      <c r="N28" s="293"/>
      <c r="O28" s="297" t="str">
        <f>_xlfn.XLOOKUP("Paramedic",'Advanced Checklist'!A29:A48,'Advanced Checklist'!B29:B48," " )</f>
        <v xml:space="preserve"> </v>
      </c>
      <c r="P28" s="298"/>
      <c r="Q28" s="298"/>
      <c r="R28" s="298"/>
      <c r="S28" s="299"/>
      <c r="X28" s="313"/>
      <c r="Y28" s="314"/>
      <c r="Z28" s="314"/>
      <c r="AA28" s="314"/>
      <c r="AB28" s="314"/>
      <c r="AC28" s="314"/>
      <c r="AD28" s="315"/>
    </row>
    <row r="29" spans="2:30" ht="15" thickBot="1" x14ac:dyDescent="0.35">
      <c r="K29" s="92"/>
      <c r="O29" s="320"/>
      <c r="P29" s="321"/>
      <c r="Q29" s="321"/>
      <c r="R29" s="321"/>
      <c r="S29" s="98"/>
      <c r="X29" s="316"/>
      <c r="Y29" s="317"/>
      <c r="Z29" s="317"/>
      <c r="AA29" s="317"/>
      <c r="AB29" s="317"/>
      <c r="AC29" s="317"/>
      <c r="AD29" s="318"/>
    </row>
    <row r="30" spans="2:30" ht="9" customHeight="1" thickBot="1" x14ac:dyDescent="0.35">
      <c r="B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0"/>
    </row>
    <row r="31" spans="2:30" ht="15" thickBot="1" x14ac:dyDescent="0.35">
      <c r="B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0"/>
      <c r="U31" s="293" t="s">
        <v>139</v>
      </c>
      <c r="V31" s="293"/>
      <c r="W31" s="306"/>
      <c r="X31" s="297" t="str">
        <f>_xlfn.XLOOKUP("Uniformed Staff #1",'Advanced Checklist'!A29:A48,'Advanced Checklist'!B29:B48," " )</f>
        <v xml:space="preserve"> </v>
      </c>
      <c r="Y31" s="298"/>
      <c r="Z31" s="298"/>
      <c r="AA31" s="298"/>
      <c r="AB31" s="298"/>
      <c r="AC31" s="298"/>
      <c r="AD31" s="299"/>
    </row>
    <row r="32" spans="2:30" ht="15" customHeight="1" thickBot="1" x14ac:dyDescent="0.35">
      <c r="B32" s="319" t="s">
        <v>140</v>
      </c>
      <c r="C32" s="319"/>
      <c r="D32" s="310" t="s">
        <v>137</v>
      </c>
      <c r="E32" s="311"/>
      <c r="F32" s="311"/>
      <c r="G32" s="311"/>
      <c r="H32" s="311"/>
      <c r="I32" s="311"/>
      <c r="J32" s="311"/>
      <c r="K32" s="311"/>
      <c r="L32" s="311"/>
      <c r="M32" s="311"/>
      <c r="N32" s="311"/>
      <c r="O32" s="311"/>
      <c r="P32" s="311"/>
      <c r="Q32" s="311"/>
      <c r="R32" s="311"/>
      <c r="S32" s="312"/>
      <c r="T32" s="92"/>
    </row>
    <row r="33" spans="1:32" ht="15" thickBot="1" x14ac:dyDescent="0.35">
      <c r="B33" s="92"/>
      <c r="C33" s="92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5"/>
      <c r="T33" s="92"/>
      <c r="U33" s="293" t="s">
        <v>141</v>
      </c>
      <c r="V33" s="293"/>
      <c r="W33" s="306"/>
      <c r="X33" s="297" t="str">
        <f>_xlfn.XLOOKUP("Uniformed Staff #2",'Advanced Checklist'!A29:A48,'Advanced Checklist'!B29:B48," " )</f>
        <v xml:space="preserve"> </v>
      </c>
      <c r="Y33" s="298"/>
      <c r="Z33" s="298"/>
      <c r="AA33" s="298"/>
      <c r="AB33" s="298"/>
      <c r="AC33" s="298"/>
      <c r="AD33" s="299"/>
    </row>
    <row r="34" spans="1:32" ht="15" thickBot="1" x14ac:dyDescent="0.35">
      <c r="B34" s="92"/>
      <c r="C34" s="92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5"/>
      <c r="T34" s="92"/>
    </row>
    <row r="35" spans="1:32" ht="15" thickBot="1" x14ac:dyDescent="0.35">
      <c r="B35" s="92"/>
      <c r="C35" s="92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5"/>
      <c r="T35" s="92"/>
      <c r="U35" s="293" t="s">
        <v>13</v>
      </c>
      <c r="V35" s="293"/>
      <c r="W35" s="306"/>
      <c r="X35" s="297">
        <f>_xlfn.XLOOKUP(U35,'Advanced Checklist'!G15,'Advanced Checklist'!H15)</f>
        <v>0</v>
      </c>
      <c r="Y35" s="298"/>
      <c r="Z35" s="298"/>
      <c r="AA35" s="298"/>
      <c r="AB35" s="298"/>
      <c r="AC35" s="298"/>
      <c r="AD35" s="299"/>
    </row>
    <row r="36" spans="1:32" ht="15" customHeight="1" thickBot="1" x14ac:dyDescent="0.35">
      <c r="B36" s="92"/>
      <c r="C36" s="92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5"/>
      <c r="T36" s="92"/>
    </row>
    <row r="37" spans="1:32" x14ac:dyDescent="0.3">
      <c r="B37" s="92"/>
      <c r="C37" s="92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5"/>
      <c r="T37" s="92"/>
      <c r="U37" s="293" t="s">
        <v>142</v>
      </c>
      <c r="V37" s="293"/>
      <c r="W37" s="306"/>
      <c r="X37" s="310" t="s">
        <v>137</v>
      </c>
      <c r="Y37" s="311"/>
      <c r="Z37" s="311"/>
      <c r="AA37" s="311"/>
      <c r="AB37" s="311"/>
      <c r="AC37" s="311"/>
      <c r="AD37" s="312"/>
    </row>
    <row r="38" spans="1:32" ht="15" thickBot="1" x14ac:dyDescent="0.35">
      <c r="B38" s="92"/>
      <c r="C38" s="92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8"/>
      <c r="T38" s="92"/>
      <c r="X38" s="313"/>
      <c r="Y38" s="314"/>
      <c r="Z38" s="314"/>
      <c r="AA38" s="314"/>
      <c r="AB38" s="314"/>
      <c r="AC38" s="314"/>
      <c r="AD38" s="315"/>
    </row>
    <row r="39" spans="1:32" x14ac:dyDescent="0.3">
      <c r="B39" s="92"/>
      <c r="C39" s="92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92"/>
      <c r="X39" s="313"/>
      <c r="Y39" s="314"/>
      <c r="Z39" s="314"/>
      <c r="AA39" s="314"/>
      <c r="AB39" s="314"/>
      <c r="AC39" s="314"/>
      <c r="AD39" s="315"/>
    </row>
    <row r="40" spans="1:32" ht="15" thickBot="1" x14ac:dyDescent="0.35">
      <c r="B40" s="92"/>
      <c r="C40" s="92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92"/>
      <c r="X40" s="316"/>
      <c r="Y40" s="317"/>
      <c r="Z40" s="317"/>
      <c r="AA40" s="317"/>
      <c r="AB40" s="317"/>
      <c r="AC40" s="317"/>
      <c r="AD40" s="318"/>
    </row>
    <row r="41" spans="1:32" x14ac:dyDescent="0.3">
      <c r="B41" s="92"/>
      <c r="C41" s="92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92"/>
    </row>
    <row r="42" spans="1:32" ht="6" customHeight="1" thickBot="1" x14ac:dyDescent="0.35">
      <c r="B42" s="97"/>
      <c r="C42" s="92"/>
      <c r="D42" s="92"/>
      <c r="T42" s="92"/>
      <c r="AD42" s="96"/>
      <c r="AE42" s="96"/>
      <c r="AF42" s="96"/>
    </row>
    <row r="43" spans="1:32" ht="5.25" customHeight="1" thickBot="1" x14ac:dyDescent="0.35">
      <c r="B43" s="92"/>
      <c r="C43" s="93"/>
      <c r="D43" s="93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93"/>
      <c r="U43" s="67"/>
      <c r="V43" s="67"/>
      <c r="W43" s="67"/>
      <c r="X43" s="67"/>
      <c r="Y43" s="67"/>
      <c r="Z43" s="67"/>
      <c r="AA43" s="67"/>
      <c r="AB43" s="67"/>
      <c r="AC43" s="67"/>
    </row>
    <row r="44" spans="1:32" ht="18" customHeight="1" thickBot="1" x14ac:dyDescent="0.35">
      <c r="B44" s="307" t="s">
        <v>143</v>
      </c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9"/>
      <c r="R44" s="307" t="s">
        <v>144</v>
      </c>
      <c r="S44" s="308"/>
      <c r="T44" s="308"/>
      <c r="U44" s="308"/>
      <c r="V44" s="308"/>
      <c r="W44" s="309"/>
      <c r="X44" s="95"/>
      <c r="Y44" s="307" t="s">
        <v>145</v>
      </c>
      <c r="Z44" s="308"/>
      <c r="AA44" s="308"/>
      <c r="AB44" s="308"/>
      <c r="AC44" s="308"/>
      <c r="AD44" s="308"/>
      <c r="AE44" s="308"/>
      <c r="AF44" s="309"/>
    </row>
    <row r="45" spans="1:32" ht="15" thickBot="1" x14ac:dyDescent="0.35">
      <c r="B45" s="92"/>
      <c r="C45" s="92"/>
      <c r="D45" s="92"/>
      <c r="T45" s="92"/>
    </row>
    <row r="46" spans="1:32" ht="15" thickBot="1" x14ac:dyDescent="0.35">
      <c r="B46" s="92"/>
      <c r="C46" s="92"/>
      <c r="D46" s="305" t="s">
        <v>146</v>
      </c>
      <c r="E46" s="305"/>
      <c r="F46" s="305"/>
      <c r="G46" s="305"/>
      <c r="H46" s="94" t="s">
        <v>105</v>
      </c>
      <c r="I46" s="94"/>
      <c r="J46" s="94" t="s">
        <v>147</v>
      </c>
      <c r="K46" s="305" t="s">
        <v>148</v>
      </c>
      <c r="L46" s="305"/>
      <c r="M46" s="305" t="s">
        <v>149</v>
      </c>
      <c r="N46" s="305"/>
      <c r="O46" s="94" t="s">
        <v>150</v>
      </c>
      <c r="P46" s="95"/>
      <c r="Q46" s="95"/>
      <c r="T46" s="92"/>
      <c r="AA46" s="102" t="s">
        <v>105</v>
      </c>
      <c r="AB46" s="103"/>
      <c r="AC46" s="103" t="s">
        <v>147</v>
      </c>
      <c r="AD46" s="103" t="s">
        <v>148</v>
      </c>
      <c r="AE46" s="103" t="s">
        <v>149</v>
      </c>
      <c r="AF46" s="104" t="s">
        <v>150</v>
      </c>
    </row>
    <row r="47" spans="1:32" ht="15" thickBot="1" x14ac:dyDescent="0.35">
      <c r="A47" s="294"/>
      <c r="B47" s="294"/>
      <c r="C47" s="294"/>
      <c r="D47" s="290" t="s">
        <v>151</v>
      </c>
      <c r="E47" s="290"/>
      <c r="F47" s="290"/>
      <c r="G47" s="290"/>
      <c r="H47" s="187" t="str">
        <f>_xlfn.XLOOKUP(D47,Schedule[Schedule Item],Schedule[Start],"")</f>
        <v/>
      </c>
      <c r="I47" s="188" t="s">
        <v>152</v>
      </c>
      <c r="J47" s="189" t="str">
        <f>_xlfn.XLOOKUP($D47,Schedule[Schedule Item],Schedule[Finish],"")</f>
        <v/>
      </c>
      <c r="K47" s="291" t="str">
        <f>_xlfn.XLOOKUP($D47,Schedule[Schedule Item],Schedule[Local],"")</f>
        <v/>
      </c>
      <c r="L47" s="292">
        <f>_xlfn.XLOOKUP(F47,Schedule[Schedule Item],Schedule[Finish],"N/A")</f>
        <v>0</v>
      </c>
      <c r="M47" s="295" t="str">
        <f>_xlfn.XLOOKUP($D47,Schedule[Schedule Item],Schedule[Tour],"")</f>
        <v/>
      </c>
      <c r="N47" s="296" t="str">
        <f>_xlfn.XLOOKUP(H47,Schedule[Schedule Item],Schedule[Finish],"N/A")</f>
        <v>N/A</v>
      </c>
      <c r="O47" s="190" t="str">
        <f>IFERROR($K47+$M47, "")</f>
        <v/>
      </c>
      <c r="R47" s="293" t="s">
        <v>128</v>
      </c>
      <c r="S47" s="293"/>
      <c r="T47" s="325" t="str">
        <f>_xlfn.XLOOKUP(R47,'Advanced Checklist'!A$96:A$132,'Advanced Checklist'!B$96:B$132," ")</f>
        <v xml:space="preserve"> </v>
      </c>
      <c r="U47" s="326"/>
      <c r="V47" s="326"/>
      <c r="W47" s="327"/>
      <c r="Y47" s="293" t="s">
        <v>73</v>
      </c>
      <c r="Z47" s="293"/>
      <c r="AA47" s="182" t="str">
        <f>_xlfn.XLOOKUP(Y47,Schedule[Schedule Item],Schedule[Start]," ")</f>
        <v>03:00 PM</v>
      </c>
      <c r="AB47" s="130" t="s">
        <v>152</v>
      </c>
      <c r="AC47" s="182" t="str">
        <f>_xlfn.XLOOKUP(Y47,Schedule[Schedule Item],Schedule[Finish], " ")</f>
        <v>04:00 PM</v>
      </c>
      <c r="AD47" s="183">
        <f>_xlfn.XLOOKUP(Y47,Schedule[Schedule Item],Schedule[Local], "")</f>
        <v>8</v>
      </c>
      <c r="AE47" s="183">
        <f>_xlfn.XLOOKUP(Y47,Schedule[Schedule Item],Schedule[Tour], "")</f>
        <v>4</v>
      </c>
      <c r="AF47" s="183">
        <f>SUM(AD47:AE47)</f>
        <v>12</v>
      </c>
    </row>
    <row r="48" spans="1:32" ht="15" thickBot="1" x14ac:dyDescent="0.35">
      <c r="B48" s="92"/>
      <c r="C48" s="92"/>
      <c r="D48" s="290" t="s">
        <v>153</v>
      </c>
      <c r="E48" s="290"/>
      <c r="F48" s="290"/>
      <c r="G48" s="290"/>
      <c r="H48" s="191" t="str">
        <f>_xlfn.XLOOKUP(D48,Schedule[Schedule Item],Schedule[Start],"")</f>
        <v/>
      </c>
      <c r="I48" s="192" t="s">
        <v>152</v>
      </c>
      <c r="J48" s="181" t="str">
        <f>_xlfn.XLOOKUP($D48,Schedule[Schedule Item],Schedule[Finish],"")</f>
        <v/>
      </c>
      <c r="K48" s="286" t="str">
        <f>_xlfn.XLOOKUP($D48,Schedule[Schedule Item],Schedule[Local],"")</f>
        <v/>
      </c>
      <c r="L48" s="287">
        <f>_xlfn.XLOOKUP(F48,Schedule[Schedule Item],Schedule[Finish],"N/A")</f>
        <v>0</v>
      </c>
      <c r="M48" s="288" t="str">
        <f>_xlfn.XLOOKUP($D48,Schedule[Schedule Item],Schedule[Tour],"")</f>
        <v/>
      </c>
      <c r="N48" s="289" t="str">
        <f>_xlfn.XLOOKUP(H48,Schedule[Schedule Item],Schedule[Finish],"N/A")</f>
        <v>N/A</v>
      </c>
      <c r="O48" s="193" t="str">
        <f t="shared" ref="O48:O104" si="0">IFERROR($K48+$M48, "")</f>
        <v/>
      </c>
      <c r="R48" s="293" t="s">
        <v>131</v>
      </c>
      <c r="S48" s="293"/>
      <c r="T48" s="328" t="str">
        <f>_xlfn.XLOOKUP(R48,'Advanced Checklist'!A$96:A$132,'Advanced Checklist'!B$96:B$132," ")</f>
        <v xml:space="preserve"> </v>
      </c>
      <c r="U48" s="329"/>
      <c r="V48" s="329"/>
      <c r="W48" s="330"/>
      <c r="AA48" s="184"/>
      <c r="AB48" s="184"/>
      <c r="AC48" s="184"/>
      <c r="AD48" s="184"/>
      <c r="AE48" s="184"/>
      <c r="AF48" s="184"/>
    </row>
    <row r="49" spans="2:32" ht="15" thickBot="1" x14ac:dyDescent="0.35">
      <c r="B49" s="92"/>
      <c r="C49" s="92"/>
      <c r="D49" s="290" t="s">
        <v>154</v>
      </c>
      <c r="E49" s="290"/>
      <c r="F49" s="290"/>
      <c r="G49" s="290"/>
      <c r="H49" s="191" t="str">
        <f>_xlfn.XLOOKUP(D49,Schedule[Schedule Item],Schedule[Start],"")</f>
        <v/>
      </c>
      <c r="I49" s="192" t="s">
        <v>152</v>
      </c>
      <c r="J49" s="181" t="str">
        <f>_xlfn.XLOOKUP($D49,Schedule[Schedule Item],Schedule[Finish],"")</f>
        <v/>
      </c>
      <c r="K49" s="286" t="str">
        <f>_xlfn.XLOOKUP($D49,Schedule[Schedule Item],Schedule[Local],"")</f>
        <v/>
      </c>
      <c r="L49" s="287">
        <f>_xlfn.XLOOKUP(F49,Schedule[Schedule Item],Schedule[Finish],"N/A")</f>
        <v>0</v>
      </c>
      <c r="M49" s="288" t="str">
        <f>_xlfn.XLOOKUP($D49,Schedule[Schedule Item],Schedule[Tour],"")</f>
        <v/>
      </c>
      <c r="N49" s="289" t="str">
        <f>_xlfn.XLOOKUP(H49,Schedule[Schedule Item],Schedule[Finish],"N/A")</f>
        <v>N/A</v>
      </c>
      <c r="O49" s="193" t="str">
        <f t="shared" si="0"/>
        <v/>
      </c>
      <c r="R49" s="293" t="s">
        <v>155</v>
      </c>
      <c r="S49" s="293"/>
      <c r="T49" s="328" t="str">
        <f>_xlfn.XLOOKUP(R49,'Advanced Checklist'!A$96:A$132,'Advanced Checklist'!B$96:B$132," ")</f>
        <v xml:space="preserve"> </v>
      </c>
      <c r="U49" s="329"/>
      <c r="V49" s="329"/>
      <c r="W49" s="330"/>
      <c r="Y49" s="293" t="s">
        <v>76</v>
      </c>
      <c r="Z49" s="293"/>
      <c r="AA49" s="185" t="str">
        <f>_xlfn.XLOOKUP(Y49,Schedule[Schedule Item],Schedule[Start]," ")</f>
        <v xml:space="preserve"> </v>
      </c>
      <c r="AB49" s="130" t="s">
        <v>152</v>
      </c>
      <c r="AC49" s="186" t="str">
        <f>_xlfn.XLOOKUP(Y49,Schedule[Schedule Item],Schedule[Finish], " ")</f>
        <v xml:space="preserve"> </v>
      </c>
      <c r="AD49" s="185" t="str">
        <f>_xlfn.XLOOKUP(Y49,Schedule[Schedule Item],Schedule[Local], "")</f>
        <v/>
      </c>
      <c r="AE49" s="185" t="str">
        <f>_xlfn.XLOOKUP(Y49,Schedule[Schedule Item],Schedule[Tour], "")</f>
        <v/>
      </c>
      <c r="AF49" s="185">
        <f>SUM(AD49:AE49)</f>
        <v>0</v>
      </c>
    </row>
    <row r="50" spans="2:32" ht="15" thickBot="1" x14ac:dyDescent="0.35">
      <c r="D50" s="290" t="s">
        <v>156</v>
      </c>
      <c r="E50" s="290"/>
      <c r="F50" s="290"/>
      <c r="G50" s="290"/>
      <c r="H50" s="191" t="str">
        <f>_xlfn.XLOOKUP(D50,Schedule[Schedule Item],Schedule[Start],"")</f>
        <v/>
      </c>
      <c r="I50" s="192" t="s">
        <v>152</v>
      </c>
      <c r="J50" s="181" t="str">
        <f>_xlfn.XLOOKUP($D50,Schedule[Schedule Item],Schedule[Finish],"")</f>
        <v/>
      </c>
      <c r="K50" s="286" t="str">
        <f>_xlfn.XLOOKUP($D50,Schedule[Schedule Item],Schedule[Local],"")</f>
        <v/>
      </c>
      <c r="L50" s="287">
        <f>_xlfn.XLOOKUP(F50,Schedule[Schedule Item],Schedule[Finish],"N/A")</f>
        <v>0</v>
      </c>
      <c r="M50" s="288" t="str">
        <f>_xlfn.XLOOKUP($D50,Schedule[Schedule Item],Schedule[Tour],"")</f>
        <v/>
      </c>
      <c r="N50" s="289" t="str">
        <f>_xlfn.XLOOKUP(H50,Schedule[Schedule Item],Schedule[Finish],"N/A")</f>
        <v>N/A</v>
      </c>
      <c r="O50" s="193" t="str">
        <f t="shared" si="0"/>
        <v/>
      </c>
      <c r="R50" s="293" t="s">
        <v>157</v>
      </c>
      <c r="S50" s="293"/>
      <c r="T50" s="328" t="str">
        <f>_xlfn.XLOOKUP(R50,'Advanced Checklist'!A$96:A$132,'Advanced Checklist'!B$96:B$132," ")</f>
        <v xml:space="preserve"> </v>
      </c>
      <c r="U50" s="329"/>
      <c r="V50" s="329"/>
      <c r="W50" s="330"/>
      <c r="AA50" s="184"/>
      <c r="AB50" s="184"/>
      <c r="AC50" s="184"/>
      <c r="AD50" s="184"/>
      <c r="AE50" s="184"/>
      <c r="AF50" s="184"/>
    </row>
    <row r="51" spans="2:32" ht="15" thickBot="1" x14ac:dyDescent="0.35">
      <c r="D51" s="290" t="s">
        <v>73</v>
      </c>
      <c r="E51" s="290"/>
      <c r="F51" s="290"/>
      <c r="G51" s="290"/>
      <c r="H51" s="191" t="str">
        <f>_xlfn.XLOOKUP(D51,Schedule[Schedule Item],Schedule[Start],"")</f>
        <v>03:00 PM</v>
      </c>
      <c r="I51" s="192" t="s">
        <v>152</v>
      </c>
      <c r="J51" s="181" t="str">
        <f>_xlfn.XLOOKUP($D51,Schedule[Schedule Item],Schedule[Finish],"")</f>
        <v>04:00 PM</v>
      </c>
      <c r="K51" s="286">
        <f>_xlfn.XLOOKUP($D51,Schedule[Schedule Item],Schedule[Local],"")</f>
        <v>8</v>
      </c>
      <c r="L51" s="287">
        <f>_xlfn.XLOOKUP(F51,Schedule[Schedule Item],Schedule[Finish],"N/A")</f>
        <v>0</v>
      </c>
      <c r="M51" s="288">
        <f>_xlfn.XLOOKUP($D51,Schedule[Schedule Item],Schedule[Tour],"")</f>
        <v>4</v>
      </c>
      <c r="N51" s="289" t="str">
        <f>_xlfn.XLOOKUP(H51,Schedule[Schedule Item],Schedule[Finish],"N/A")</f>
        <v>N/A</v>
      </c>
      <c r="O51" s="193">
        <f t="shared" si="0"/>
        <v>12</v>
      </c>
      <c r="R51" s="293" t="s">
        <v>158</v>
      </c>
      <c r="S51" s="293"/>
      <c r="T51" s="328" t="str">
        <f>_xlfn.XLOOKUP(R51,'Advanced Checklist'!A$96:A$132,'Advanced Checklist'!B$96:B$132," ")</f>
        <v xml:space="preserve"> </v>
      </c>
      <c r="U51" s="329"/>
      <c r="V51" s="329"/>
      <c r="W51" s="330"/>
      <c r="Y51" s="293" t="s">
        <v>93</v>
      </c>
      <c r="Z51" s="293"/>
      <c r="AA51" s="185" t="str">
        <f>_xlfn.XLOOKUP(Y51,Schedule[Schedule Item],Schedule[Start],"")</f>
        <v/>
      </c>
      <c r="AB51" s="130" t="s">
        <v>152</v>
      </c>
      <c r="AC51" s="185" t="str">
        <f>_xlfn.XLOOKUP(Y51,Schedule[Schedule Item],Schedule[Finish], "")</f>
        <v/>
      </c>
      <c r="AD51" s="185" t="str">
        <f>_xlfn.XLOOKUP(Y51,Schedule[Schedule Item],Schedule[Local], "")</f>
        <v/>
      </c>
      <c r="AE51" s="185" t="str">
        <f>_xlfn.XLOOKUP(Y51,Schedule[Schedule Item],Schedule[Tour], "")</f>
        <v/>
      </c>
      <c r="AF51" s="185">
        <f>SUM(AD51:AE51)</f>
        <v>0</v>
      </c>
    </row>
    <row r="52" spans="2:32" ht="15" thickBot="1" x14ac:dyDescent="0.35">
      <c r="D52" s="290" t="s">
        <v>159</v>
      </c>
      <c r="E52" s="290"/>
      <c r="F52" s="290"/>
      <c r="G52" s="290"/>
      <c r="H52" s="191" t="str">
        <f>_xlfn.XLOOKUP(D52,Schedule[Schedule Item],Schedule[Start],"")</f>
        <v/>
      </c>
      <c r="I52" s="192" t="s">
        <v>152</v>
      </c>
      <c r="J52" s="181" t="str">
        <f>_xlfn.XLOOKUP($D52,Schedule[Schedule Item],Schedule[Finish],"")</f>
        <v/>
      </c>
      <c r="K52" s="286" t="str">
        <f>_xlfn.XLOOKUP($D52,Schedule[Schedule Item],Schedule[Local],"")</f>
        <v/>
      </c>
      <c r="L52" s="287">
        <f>_xlfn.XLOOKUP(F52,Schedule[Schedule Item],Schedule[Finish],"N/A")</f>
        <v>0</v>
      </c>
      <c r="M52" s="288" t="str">
        <f>_xlfn.XLOOKUP($D52,Schedule[Schedule Item],Schedule[Tour],"")</f>
        <v/>
      </c>
      <c r="N52" s="289" t="str">
        <f>_xlfn.XLOOKUP(H52,Schedule[Schedule Item],Schedule[Finish],"N/A")</f>
        <v>N/A</v>
      </c>
      <c r="O52" s="193" t="str">
        <f t="shared" si="0"/>
        <v/>
      </c>
      <c r="R52" s="293" t="s">
        <v>160</v>
      </c>
      <c r="S52" s="293"/>
      <c r="T52" s="328" t="str">
        <f>_xlfn.XLOOKUP(R52,'Advanced Checklist'!A$96:A$132,'Advanced Checklist'!B$96:B$132," ")</f>
        <v xml:space="preserve"> </v>
      </c>
      <c r="U52" s="329"/>
      <c r="V52" s="329"/>
      <c r="W52" s="330"/>
    </row>
    <row r="53" spans="2:32" ht="15" thickBot="1" x14ac:dyDescent="0.35">
      <c r="D53" s="290" t="s">
        <v>161</v>
      </c>
      <c r="E53" s="290"/>
      <c r="F53" s="290"/>
      <c r="G53" s="290"/>
      <c r="H53" s="191" t="str">
        <f>_xlfn.XLOOKUP(D53,Schedule[Schedule Item],Schedule[Start],"")</f>
        <v/>
      </c>
      <c r="I53" s="192" t="s">
        <v>152</v>
      </c>
      <c r="J53" s="181" t="str">
        <f>_xlfn.XLOOKUP($D53,Schedule[Schedule Item],Schedule[Finish],"")</f>
        <v/>
      </c>
      <c r="K53" s="286" t="str">
        <f>_xlfn.XLOOKUP($D53,Schedule[Schedule Item],Schedule[Local],"")</f>
        <v/>
      </c>
      <c r="L53" s="287">
        <f>_xlfn.XLOOKUP(F53,Schedule[Schedule Item],Schedule[Finish],"N/A")</f>
        <v>0</v>
      </c>
      <c r="M53" s="288" t="str">
        <f>_xlfn.XLOOKUP($D53,Schedule[Schedule Item],Schedule[Tour],"")</f>
        <v/>
      </c>
      <c r="N53" s="289" t="str">
        <f>_xlfn.XLOOKUP(H53,Schedule[Schedule Item],Schedule[Finish],"N/A")</f>
        <v>N/A</v>
      </c>
      <c r="O53" s="193" t="str">
        <f t="shared" si="0"/>
        <v/>
      </c>
      <c r="R53" s="293" t="s">
        <v>162</v>
      </c>
      <c r="S53" s="293"/>
      <c r="T53" s="328" t="str">
        <f>_xlfn.XLOOKUP(R53,'Advanced Checklist'!A$96:A$132,'Advanced Checklist'!B$96:B$132," ")</f>
        <v xml:space="preserve"> </v>
      </c>
      <c r="U53" s="329"/>
      <c r="V53" s="329"/>
      <c r="W53" s="330"/>
    </row>
    <row r="54" spans="2:32" ht="15" thickBot="1" x14ac:dyDescent="0.35">
      <c r="D54" s="290" t="s">
        <v>163</v>
      </c>
      <c r="E54" s="290"/>
      <c r="F54" s="290"/>
      <c r="G54" s="290"/>
      <c r="H54" s="191" t="str">
        <f>_xlfn.XLOOKUP(D54,Schedule[Schedule Item],Schedule[Start],"")</f>
        <v/>
      </c>
      <c r="I54" s="192" t="s">
        <v>152</v>
      </c>
      <c r="J54" s="181" t="str">
        <f>_xlfn.XLOOKUP($D54,Schedule[Schedule Item],Schedule[Finish],"")</f>
        <v/>
      </c>
      <c r="K54" s="286" t="str">
        <f>_xlfn.XLOOKUP($D54,Schedule[Schedule Item],Schedule[Local],"")</f>
        <v/>
      </c>
      <c r="L54" s="287">
        <f>_xlfn.XLOOKUP(F54,Schedule[Schedule Item],Schedule[Finish],"N/A")</f>
        <v>0</v>
      </c>
      <c r="M54" s="288" t="str">
        <f>_xlfn.XLOOKUP($D54,Schedule[Schedule Item],Schedule[Tour],"")</f>
        <v/>
      </c>
      <c r="N54" s="289" t="str">
        <f>_xlfn.XLOOKUP(H54,Schedule[Schedule Item],Schedule[Finish],"N/A")</f>
        <v>N/A</v>
      </c>
      <c r="O54" s="193" t="str">
        <f t="shared" si="0"/>
        <v/>
      </c>
      <c r="R54" s="293" t="s">
        <v>164</v>
      </c>
      <c r="S54" s="293"/>
      <c r="T54" s="328" t="str">
        <f>_xlfn.XLOOKUP(R54,'Advanced Checklist'!A$96:A$132,'Advanced Checklist'!B$96:B$132," ")</f>
        <v xml:space="preserve"> </v>
      </c>
      <c r="U54" s="329"/>
      <c r="V54" s="329"/>
      <c r="W54" s="330"/>
    </row>
    <row r="55" spans="2:32" ht="15" thickBot="1" x14ac:dyDescent="0.35">
      <c r="D55" s="290" t="s">
        <v>165</v>
      </c>
      <c r="E55" s="290"/>
      <c r="F55" s="290"/>
      <c r="G55" s="290"/>
      <c r="H55" s="191" t="str">
        <f>_xlfn.XLOOKUP(D55,Schedule[Schedule Item],Schedule[Start],"")</f>
        <v/>
      </c>
      <c r="I55" s="192" t="s">
        <v>152</v>
      </c>
      <c r="J55" s="181" t="str">
        <f>_xlfn.XLOOKUP($D55,Schedule[Schedule Item],Schedule[Finish],"")</f>
        <v/>
      </c>
      <c r="K55" s="286" t="str">
        <f>_xlfn.XLOOKUP($D55,Schedule[Schedule Item],Schedule[Local],"")</f>
        <v/>
      </c>
      <c r="L55" s="287">
        <f>_xlfn.XLOOKUP(F55,Schedule[Schedule Item],Schedule[Finish],"N/A")</f>
        <v>0</v>
      </c>
      <c r="M55" s="288" t="str">
        <f>_xlfn.XLOOKUP($D55,Schedule[Schedule Item],Schedule[Tour],"")</f>
        <v/>
      </c>
      <c r="N55" s="289" t="str">
        <f>_xlfn.XLOOKUP(H55,Schedule[Schedule Item],Schedule[Finish],"N/A")</f>
        <v>N/A</v>
      </c>
      <c r="O55" s="193" t="str">
        <f t="shared" si="0"/>
        <v/>
      </c>
      <c r="R55" s="293" t="s">
        <v>166</v>
      </c>
      <c r="S55" s="293"/>
      <c r="T55" s="328" t="str">
        <f>_xlfn.XLOOKUP(R55,'Advanced Checklist'!A$96:A$132,'Advanced Checklist'!B$96:B$132," ")</f>
        <v xml:space="preserve"> </v>
      </c>
      <c r="U55" s="329"/>
      <c r="V55" s="329"/>
      <c r="W55" s="330"/>
      <c r="Y55" s="331" t="s">
        <v>137</v>
      </c>
      <c r="Z55" s="332"/>
      <c r="AA55" s="332"/>
      <c r="AB55" s="332"/>
      <c r="AC55" s="332"/>
      <c r="AD55" s="332"/>
      <c r="AE55" s="332"/>
      <c r="AF55" s="333"/>
    </row>
    <row r="56" spans="2:32" ht="15" thickBot="1" x14ac:dyDescent="0.35">
      <c r="D56" s="290" t="s">
        <v>93</v>
      </c>
      <c r="E56" s="290"/>
      <c r="F56" s="290"/>
      <c r="G56" s="290"/>
      <c r="H56" s="191" t="str">
        <f>_xlfn.XLOOKUP(D56,Schedule[Schedule Item],Schedule[Start],"")</f>
        <v/>
      </c>
      <c r="I56" s="192" t="s">
        <v>152</v>
      </c>
      <c r="J56" s="181" t="str">
        <f>_xlfn.XLOOKUP($D56,Schedule[Schedule Item],Schedule[Finish],"")</f>
        <v/>
      </c>
      <c r="K56" s="286" t="str">
        <f>_xlfn.XLOOKUP($D56,Schedule[Schedule Item],Schedule[Local],"")</f>
        <v/>
      </c>
      <c r="L56" s="287">
        <f>_xlfn.XLOOKUP(F56,Schedule[Schedule Item],Schedule[Finish],"N/A")</f>
        <v>0</v>
      </c>
      <c r="M56" s="288" t="str">
        <f>_xlfn.XLOOKUP($D56,Schedule[Schedule Item],Schedule[Tour],"")</f>
        <v/>
      </c>
      <c r="N56" s="289" t="str">
        <f>_xlfn.XLOOKUP(H56,Schedule[Schedule Item],Schedule[Finish],"N/A")</f>
        <v>N/A</v>
      </c>
      <c r="O56" s="193" t="str">
        <f t="shared" si="0"/>
        <v/>
      </c>
      <c r="R56" s="293" t="s">
        <v>167</v>
      </c>
      <c r="S56" s="293"/>
      <c r="T56" s="328" t="str">
        <f>_xlfn.XLOOKUP(R56,'Advanced Checklist'!A$96:A$132,'Advanced Checklist'!B$96:B$132," ")</f>
        <v xml:space="preserve"> </v>
      </c>
      <c r="U56" s="329"/>
      <c r="V56" s="329"/>
      <c r="W56" s="330"/>
      <c r="Y56" s="334"/>
      <c r="Z56" s="304"/>
      <c r="AA56" s="304"/>
      <c r="AB56" s="304"/>
      <c r="AC56" s="304"/>
      <c r="AD56" s="304"/>
      <c r="AE56" s="304"/>
      <c r="AF56" s="335"/>
    </row>
    <row r="57" spans="2:32" ht="15" thickBot="1" x14ac:dyDescent="0.35">
      <c r="D57" s="290" t="s">
        <v>168</v>
      </c>
      <c r="E57" s="290"/>
      <c r="F57" s="290"/>
      <c r="G57" s="290"/>
      <c r="H57" s="191" t="str">
        <f>_xlfn.XLOOKUP(D57,Schedule[Schedule Item],Schedule[Start],"")</f>
        <v/>
      </c>
      <c r="I57" s="192" t="s">
        <v>152</v>
      </c>
      <c r="J57" s="181" t="str">
        <f>_xlfn.XLOOKUP($D57,Schedule[Schedule Item],Schedule[Finish],"")</f>
        <v/>
      </c>
      <c r="K57" s="286" t="str">
        <f>_xlfn.XLOOKUP($D57,Schedule[Schedule Item],Schedule[Local],"")</f>
        <v/>
      </c>
      <c r="L57" s="287">
        <f>_xlfn.XLOOKUP(F57,Schedule[Schedule Item],Schedule[Finish],"N/A")</f>
        <v>0</v>
      </c>
      <c r="M57" s="288" t="str">
        <f>_xlfn.XLOOKUP($D57,Schedule[Schedule Item],Schedule[Tour],"")</f>
        <v/>
      </c>
      <c r="N57" s="289" t="str">
        <f>_xlfn.XLOOKUP(H57,Schedule[Schedule Item],Schedule[Finish],"N/A")</f>
        <v>N/A</v>
      </c>
      <c r="O57" s="193" t="str">
        <f t="shared" si="0"/>
        <v/>
      </c>
      <c r="R57" s="293" t="s">
        <v>169</v>
      </c>
      <c r="S57" s="293"/>
      <c r="T57" s="328" t="str">
        <f>_xlfn.XLOOKUP(R57,'Advanced Checklist'!A$96:A$132,'Advanced Checklist'!B$96:B$132," ")</f>
        <v xml:space="preserve"> </v>
      </c>
      <c r="U57" s="329"/>
      <c r="V57" s="329"/>
      <c r="W57" s="330"/>
      <c r="Y57" s="334"/>
      <c r="Z57" s="304"/>
      <c r="AA57" s="304"/>
      <c r="AB57" s="304"/>
      <c r="AC57" s="304"/>
      <c r="AD57" s="304"/>
      <c r="AE57" s="304"/>
      <c r="AF57" s="335"/>
    </row>
    <row r="58" spans="2:32" ht="15" thickBot="1" x14ac:dyDescent="0.35">
      <c r="D58" s="290" t="s">
        <v>170</v>
      </c>
      <c r="E58" s="290"/>
      <c r="F58" s="290"/>
      <c r="G58" s="290"/>
      <c r="H58" s="191" t="str">
        <f>_xlfn.XLOOKUP(D58,Schedule[Schedule Item],Schedule[Start],"")</f>
        <v/>
      </c>
      <c r="I58" s="192" t="s">
        <v>152</v>
      </c>
      <c r="J58" s="181" t="str">
        <f>_xlfn.XLOOKUP($D58,Schedule[Schedule Item],Schedule[Finish],"")</f>
        <v/>
      </c>
      <c r="K58" s="286" t="str">
        <f>_xlfn.XLOOKUP($D58,Schedule[Schedule Item],Schedule[Local],"")</f>
        <v/>
      </c>
      <c r="L58" s="287">
        <f>_xlfn.XLOOKUP(F58,Schedule[Schedule Item],Schedule[Finish],"N/A")</f>
        <v>0</v>
      </c>
      <c r="M58" s="288" t="str">
        <f>_xlfn.XLOOKUP($D58,Schedule[Schedule Item],Schedule[Tour],"")</f>
        <v/>
      </c>
      <c r="N58" s="289" t="str">
        <f>_xlfn.XLOOKUP(H58,Schedule[Schedule Item],Schedule[Finish],"N/A")</f>
        <v>N/A</v>
      </c>
      <c r="O58" s="193" t="str">
        <f t="shared" si="0"/>
        <v/>
      </c>
      <c r="R58" s="293" t="s">
        <v>171</v>
      </c>
      <c r="S58" s="293"/>
      <c r="T58" s="328" t="str">
        <f>_xlfn.XLOOKUP(R58,'Advanced Checklist'!A$96:A$132,'Advanced Checklist'!B$96:B$132," ")</f>
        <v xml:space="preserve"> </v>
      </c>
      <c r="U58" s="329"/>
      <c r="V58" s="329"/>
      <c r="W58" s="330"/>
      <c r="Y58" s="334"/>
      <c r="Z58" s="304"/>
      <c r="AA58" s="304"/>
      <c r="AB58" s="304"/>
      <c r="AC58" s="304"/>
      <c r="AD58" s="304"/>
      <c r="AE58" s="304"/>
      <c r="AF58" s="335"/>
    </row>
    <row r="59" spans="2:32" ht="15" thickBot="1" x14ac:dyDescent="0.35">
      <c r="D59" s="290" t="s">
        <v>87</v>
      </c>
      <c r="E59" s="290"/>
      <c r="F59" s="290"/>
      <c r="G59" s="290"/>
      <c r="H59" s="191" t="str">
        <f>_xlfn.XLOOKUP(D59,Schedule[Schedule Item],Schedule[Start],"")</f>
        <v/>
      </c>
      <c r="I59" s="192" t="s">
        <v>152</v>
      </c>
      <c r="J59" s="181" t="str">
        <f>_xlfn.XLOOKUP($D59,Schedule[Schedule Item],Schedule[Finish],"")</f>
        <v/>
      </c>
      <c r="K59" s="286" t="str">
        <f>_xlfn.XLOOKUP($D59,Schedule[Schedule Item],Schedule[Local],"")</f>
        <v/>
      </c>
      <c r="L59" s="287">
        <f>_xlfn.XLOOKUP(F59,Schedule[Schedule Item],Schedule[Finish],"N/A")</f>
        <v>0</v>
      </c>
      <c r="M59" s="288" t="str">
        <f>_xlfn.XLOOKUP($D59,Schedule[Schedule Item],Schedule[Tour],"")</f>
        <v/>
      </c>
      <c r="N59" s="289" t="str">
        <f>_xlfn.XLOOKUP(H59,Schedule[Schedule Item],Schedule[Finish],"N/A")</f>
        <v>N/A</v>
      </c>
      <c r="O59" s="193" t="str">
        <f t="shared" si="0"/>
        <v/>
      </c>
      <c r="R59" s="293" t="s">
        <v>172</v>
      </c>
      <c r="S59" s="293"/>
      <c r="T59" s="328" t="str">
        <f>_xlfn.XLOOKUP(R59,'Advanced Checklist'!A$96:A$132,'Advanced Checklist'!B$96:B$132," ")</f>
        <v xml:space="preserve"> </v>
      </c>
      <c r="U59" s="329"/>
      <c r="V59" s="329"/>
      <c r="W59" s="330"/>
      <c r="Y59" s="334"/>
      <c r="Z59" s="304"/>
      <c r="AA59" s="304"/>
      <c r="AB59" s="304"/>
      <c r="AC59" s="304"/>
      <c r="AD59" s="304"/>
      <c r="AE59" s="304"/>
      <c r="AF59" s="335"/>
    </row>
    <row r="60" spans="2:32" ht="15" thickBot="1" x14ac:dyDescent="0.35">
      <c r="D60" s="290" t="s">
        <v>173</v>
      </c>
      <c r="E60" s="290"/>
      <c r="F60" s="290"/>
      <c r="G60" s="290"/>
      <c r="H60" s="191" t="str">
        <f>_xlfn.XLOOKUP(D60,Schedule[Schedule Item],Schedule[Start],"")</f>
        <v/>
      </c>
      <c r="I60" s="192" t="s">
        <v>152</v>
      </c>
      <c r="J60" s="181" t="str">
        <f>_xlfn.XLOOKUP($D60,Schedule[Schedule Item],Schedule[Finish],"")</f>
        <v/>
      </c>
      <c r="K60" s="286" t="str">
        <f>_xlfn.XLOOKUP($D60,Schedule[Schedule Item],Schedule[Local],"")</f>
        <v/>
      </c>
      <c r="L60" s="287">
        <f>_xlfn.XLOOKUP(F60,Schedule[Schedule Item],Schedule[Finish],"N/A")</f>
        <v>0</v>
      </c>
      <c r="M60" s="288" t="str">
        <f>_xlfn.XLOOKUP($D60,Schedule[Schedule Item],Schedule[Tour],"")</f>
        <v/>
      </c>
      <c r="N60" s="289" t="str">
        <f>_xlfn.XLOOKUP(H60,Schedule[Schedule Item],Schedule[Finish],"N/A")</f>
        <v>N/A</v>
      </c>
      <c r="O60" s="193" t="str">
        <f t="shared" si="0"/>
        <v/>
      </c>
      <c r="R60" s="293" t="s">
        <v>174</v>
      </c>
      <c r="S60" s="293"/>
      <c r="T60" s="328" t="str">
        <f>_xlfn.XLOOKUP(R60,'Advanced Checklist'!A$96:A$132,'Advanced Checklist'!B$96:B$132," ")</f>
        <v xml:space="preserve"> </v>
      </c>
      <c r="U60" s="329"/>
      <c r="V60" s="329"/>
      <c r="W60" s="330"/>
      <c r="Y60" s="334"/>
      <c r="Z60" s="304"/>
      <c r="AA60" s="304"/>
      <c r="AB60" s="304"/>
      <c r="AC60" s="304"/>
      <c r="AD60" s="304"/>
      <c r="AE60" s="304"/>
      <c r="AF60" s="335"/>
    </row>
    <row r="61" spans="2:32" ht="15" thickBot="1" x14ac:dyDescent="0.35">
      <c r="D61" s="290" t="s">
        <v>175</v>
      </c>
      <c r="E61" s="290"/>
      <c r="F61" s="290"/>
      <c r="G61" s="290"/>
      <c r="H61" s="191" t="str">
        <f>_xlfn.XLOOKUP(D61,Schedule[Schedule Item],Schedule[Start],"")</f>
        <v/>
      </c>
      <c r="I61" s="192" t="s">
        <v>152</v>
      </c>
      <c r="J61" s="181" t="str">
        <f>_xlfn.XLOOKUP($D61,Schedule[Schedule Item],Schedule[Finish],"")</f>
        <v/>
      </c>
      <c r="K61" s="286" t="str">
        <f>_xlfn.XLOOKUP($D61,Schedule[Schedule Item],Schedule[Local],"")</f>
        <v/>
      </c>
      <c r="L61" s="287">
        <f>_xlfn.XLOOKUP(F61,Schedule[Schedule Item],Schedule[Finish],"N/A")</f>
        <v>0</v>
      </c>
      <c r="M61" s="288" t="str">
        <f>_xlfn.XLOOKUP($D61,Schedule[Schedule Item],Schedule[Tour],"")</f>
        <v/>
      </c>
      <c r="N61" s="289" t="str">
        <f>_xlfn.XLOOKUP(H61,Schedule[Schedule Item],Schedule[Finish],"N/A")</f>
        <v>N/A</v>
      </c>
      <c r="O61" s="193" t="str">
        <f t="shared" si="0"/>
        <v/>
      </c>
      <c r="R61" s="293" t="s">
        <v>138</v>
      </c>
      <c r="S61" s="293"/>
      <c r="T61" s="328" t="str">
        <f>_xlfn.XLOOKUP(R61,'Advanced Checklist'!A$96:A$132,'Advanced Checklist'!B$96:B$132," ")</f>
        <v xml:space="preserve"> </v>
      </c>
      <c r="U61" s="329"/>
      <c r="V61" s="329"/>
      <c r="W61" s="330"/>
      <c r="Y61" s="334"/>
      <c r="Z61" s="304"/>
      <c r="AA61" s="304"/>
      <c r="AB61" s="304"/>
      <c r="AC61" s="304"/>
      <c r="AD61" s="304"/>
      <c r="AE61" s="304"/>
      <c r="AF61" s="335"/>
    </row>
    <row r="62" spans="2:32" ht="15" thickBot="1" x14ac:dyDescent="0.35">
      <c r="D62" s="290" t="s">
        <v>176</v>
      </c>
      <c r="E62" s="290"/>
      <c r="F62" s="290"/>
      <c r="G62" s="290"/>
      <c r="H62" s="191" t="str">
        <f>_xlfn.XLOOKUP(D62,Schedule[Schedule Item],Schedule[Start],"")</f>
        <v/>
      </c>
      <c r="I62" s="192" t="s">
        <v>152</v>
      </c>
      <c r="J62" s="181" t="str">
        <f>_xlfn.XLOOKUP($D62,Schedule[Schedule Item],Schedule[Finish],"")</f>
        <v/>
      </c>
      <c r="K62" s="286" t="str">
        <f>_xlfn.XLOOKUP($D62,Schedule[Schedule Item],Schedule[Local],"")</f>
        <v/>
      </c>
      <c r="L62" s="287">
        <f>_xlfn.XLOOKUP(F62,Schedule[Schedule Item],Schedule[Finish],"N/A")</f>
        <v>0</v>
      </c>
      <c r="M62" s="288" t="str">
        <f>_xlfn.XLOOKUP($D62,Schedule[Schedule Item],Schedule[Tour],"")</f>
        <v/>
      </c>
      <c r="N62" s="289" t="str">
        <f>_xlfn.XLOOKUP(H62,Schedule[Schedule Item],Schedule[Finish],"N/A")</f>
        <v>N/A</v>
      </c>
      <c r="O62" s="193" t="str">
        <f t="shared" si="0"/>
        <v/>
      </c>
      <c r="R62" s="293" t="s">
        <v>120</v>
      </c>
      <c r="S62" s="293"/>
      <c r="T62" s="328" t="str">
        <f>_xlfn.XLOOKUP(R62,'Advanced Checklist'!A$96:A$132,'Advanced Checklist'!B$96:B$132," ")</f>
        <v xml:space="preserve"> </v>
      </c>
      <c r="U62" s="329"/>
      <c r="V62" s="329"/>
      <c r="W62" s="330"/>
      <c r="Y62" s="334"/>
      <c r="Z62" s="304"/>
      <c r="AA62" s="304"/>
      <c r="AB62" s="304"/>
      <c r="AC62" s="304"/>
      <c r="AD62" s="304"/>
      <c r="AE62" s="304"/>
      <c r="AF62" s="335"/>
    </row>
    <row r="63" spans="2:32" ht="15" thickBot="1" x14ac:dyDescent="0.35">
      <c r="D63" s="290" t="s">
        <v>177</v>
      </c>
      <c r="E63" s="290"/>
      <c r="F63" s="290"/>
      <c r="G63" s="290"/>
      <c r="H63" s="191" t="str">
        <f>_xlfn.XLOOKUP(D63,Schedule[Schedule Item],Schedule[Start],"")</f>
        <v/>
      </c>
      <c r="I63" s="192" t="s">
        <v>152</v>
      </c>
      <c r="J63" s="181" t="str">
        <f>_xlfn.XLOOKUP($D63,Schedule[Schedule Item],Schedule[Finish],"")</f>
        <v/>
      </c>
      <c r="K63" s="286" t="str">
        <f>_xlfn.XLOOKUP($D63,Schedule[Schedule Item],Schedule[Local],"")</f>
        <v/>
      </c>
      <c r="L63" s="287">
        <f>_xlfn.XLOOKUP(F63,Schedule[Schedule Item],Schedule[Finish],"N/A")</f>
        <v>0</v>
      </c>
      <c r="M63" s="288" t="str">
        <f>_xlfn.XLOOKUP($D63,Schedule[Schedule Item],Schedule[Tour],"")</f>
        <v/>
      </c>
      <c r="N63" s="289" t="str">
        <f>_xlfn.XLOOKUP(H63,Schedule[Schedule Item],Schedule[Finish],"N/A")</f>
        <v>N/A</v>
      </c>
      <c r="O63" s="193" t="str">
        <f t="shared" si="0"/>
        <v/>
      </c>
      <c r="R63" s="293" t="s">
        <v>178</v>
      </c>
      <c r="S63" s="293"/>
      <c r="T63" s="328" t="str">
        <f>_xlfn.XLOOKUP(R63,'Advanced Checklist'!A$96:A$132,'Advanced Checklist'!B$96:B$132," ")</f>
        <v xml:space="preserve"> </v>
      </c>
      <c r="U63" s="329"/>
      <c r="V63" s="329"/>
      <c r="W63" s="330"/>
      <c r="Y63" s="334"/>
      <c r="Z63" s="304"/>
      <c r="AA63" s="304"/>
      <c r="AB63" s="304"/>
      <c r="AC63" s="304"/>
      <c r="AD63" s="304"/>
      <c r="AE63" s="304"/>
      <c r="AF63" s="335"/>
    </row>
    <row r="64" spans="2:32" ht="15" thickBot="1" x14ac:dyDescent="0.35">
      <c r="D64" s="290" t="s">
        <v>179</v>
      </c>
      <c r="E64" s="290"/>
      <c r="F64" s="290"/>
      <c r="G64" s="290"/>
      <c r="H64" s="191" t="str">
        <f>_xlfn.XLOOKUP(D64,Schedule[Schedule Item],Schedule[Start],"")</f>
        <v/>
      </c>
      <c r="I64" s="192" t="s">
        <v>152</v>
      </c>
      <c r="J64" s="181" t="str">
        <f>_xlfn.XLOOKUP($D64,Schedule[Schedule Item],Schedule[Finish],"")</f>
        <v/>
      </c>
      <c r="K64" s="286" t="str">
        <f>_xlfn.XLOOKUP($D64,Schedule[Schedule Item],Schedule[Local],"")</f>
        <v/>
      </c>
      <c r="L64" s="287">
        <f>_xlfn.XLOOKUP(F64,Schedule[Schedule Item],Schedule[Finish],"N/A")</f>
        <v>0</v>
      </c>
      <c r="M64" s="288" t="str">
        <f>_xlfn.XLOOKUP($D64,Schedule[Schedule Item],Schedule[Tour],"")</f>
        <v/>
      </c>
      <c r="N64" s="289" t="str">
        <f>_xlfn.XLOOKUP(H64,Schedule[Schedule Item],Schedule[Finish],"N/A")</f>
        <v>N/A</v>
      </c>
      <c r="O64" s="193" t="str">
        <f t="shared" si="0"/>
        <v/>
      </c>
      <c r="R64" s="293" t="s">
        <v>141</v>
      </c>
      <c r="S64" s="293"/>
      <c r="T64" s="328" t="str">
        <f>_xlfn.XLOOKUP(R64,'Advanced Checklist'!A$96:A$132,'Advanced Checklist'!B$96:B$132," ")</f>
        <v xml:space="preserve"> </v>
      </c>
      <c r="U64" s="329"/>
      <c r="V64" s="329"/>
      <c r="W64" s="330"/>
      <c r="Y64" s="336"/>
      <c r="Z64" s="337"/>
      <c r="AA64" s="337"/>
      <c r="AB64" s="337"/>
      <c r="AC64" s="337"/>
      <c r="AD64" s="337"/>
      <c r="AE64" s="337"/>
      <c r="AF64" s="338"/>
    </row>
    <row r="65" spans="4:23" ht="15" thickBot="1" x14ac:dyDescent="0.35">
      <c r="D65" s="290" t="s">
        <v>180</v>
      </c>
      <c r="E65" s="290"/>
      <c r="F65" s="290"/>
      <c r="G65" s="290"/>
      <c r="H65" s="191" t="str">
        <f>_xlfn.XLOOKUP(D65,Schedule[Schedule Item],Schedule[Start],"")</f>
        <v/>
      </c>
      <c r="I65" s="192" t="s">
        <v>152</v>
      </c>
      <c r="J65" s="181" t="str">
        <f>_xlfn.XLOOKUP($D65,Schedule[Schedule Item],Schedule[Finish],"")</f>
        <v/>
      </c>
      <c r="K65" s="286" t="str">
        <f>_xlfn.XLOOKUP($D65,Schedule[Schedule Item],Schedule[Local],"")</f>
        <v/>
      </c>
      <c r="L65" s="287">
        <f>_xlfn.XLOOKUP(F65,Schedule[Schedule Item],Schedule[Finish],"N/A")</f>
        <v>0</v>
      </c>
      <c r="M65" s="288" t="str">
        <f>_xlfn.XLOOKUP($D65,Schedule[Schedule Item],Schedule[Tour],"")</f>
        <v/>
      </c>
      <c r="N65" s="289" t="str">
        <f>_xlfn.XLOOKUP(H65,Schedule[Schedule Item],Schedule[Finish],"N/A")</f>
        <v>N/A</v>
      </c>
      <c r="O65" s="193" t="str">
        <f t="shared" si="0"/>
        <v/>
      </c>
      <c r="R65" s="293" t="s">
        <v>181</v>
      </c>
      <c r="S65" s="293"/>
      <c r="T65" s="328" t="str">
        <f>_xlfn.XLOOKUP(R65,'Advanced Checklist'!A$96:A$132,'Advanced Checklist'!B$96:B$132," ")</f>
        <v xml:space="preserve"> </v>
      </c>
      <c r="U65" s="329"/>
      <c r="V65" s="329"/>
      <c r="W65" s="330"/>
    </row>
    <row r="66" spans="4:23" ht="15" thickBot="1" x14ac:dyDescent="0.35">
      <c r="D66" s="290" t="s">
        <v>182</v>
      </c>
      <c r="E66" s="290"/>
      <c r="F66" s="290"/>
      <c r="G66" s="290"/>
      <c r="H66" s="191" t="str">
        <f>_xlfn.XLOOKUP(D66,Schedule[Schedule Item],Schedule[Start],"")</f>
        <v/>
      </c>
      <c r="I66" s="192" t="s">
        <v>152</v>
      </c>
      <c r="J66" s="181" t="str">
        <f>_xlfn.XLOOKUP($D66,Schedule[Schedule Item],Schedule[Finish],"")</f>
        <v/>
      </c>
      <c r="K66" s="286" t="str">
        <f>_xlfn.XLOOKUP($D66,Schedule[Schedule Item],Schedule[Local],"")</f>
        <v/>
      </c>
      <c r="L66" s="287">
        <f>_xlfn.XLOOKUP(F66,Schedule[Schedule Item],Schedule[Finish],"N/A")</f>
        <v>0</v>
      </c>
      <c r="M66" s="288" t="str">
        <f>_xlfn.XLOOKUP($D66,Schedule[Schedule Item],Schedule[Tour],"")</f>
        <v/>
      </c>
      <c r="N66" s="289" t="str">
        <f>_xlfn.XLOOKUP(H66,Schedule[Schedule Item],Schedule[Finish],"N/A")</f>
        <v>N/A</v>
      </c>
      <c r="O66" s="193" t="str">
        <f t="shared" si="0"/>
        <v/>
      </c>
      <c r="R66" s="293" t="s">
        <v>183</v>
      </c>
      <c r="S66" s="293"/>
      <c r="T66" s="328" t="str">
        <f>_xlfn.XLOOKUP(R66,'Advanced Checklist'!A$96:A$132,'Advanced Checklist'!B$96:B$132," ")</f>
        <v xml:space="preserve"> </v>
      </c>
      <c r="U66" s="329"/>
      <c r="V66" s="329"/>
      <c r="W66" s="330"/>
    </row>
    <row r="67" spans="4:23" ht="15" thickBot="1" x14ac:dyDescent="0.35">
      <c r="D67" s="290" t="s">
        <v>184</v>
      </c>
      <c r="E67" s="290"/>
      <c r="F67" s="290"/>
      <c r="G67" s="290"/>
      <c r="H67" s="191" t="str">
        <f>_xlfn.XLOOKUP(D67,Schedule[Schedule Item],Schedule[Start],"")</f>
        <v/>
      </c>
      <c r="I67" s="192" t="s">
        <v>152</v>
      </c>
      <c r="J67" s="181" t="str">
        <f>_xlfn.XLOOKUP($D67,Schedule[Schedule Item],Schedule[Finish],"")</f>
        <v/>
      </c>
      <c r="K67" s="286" t="str">
        <f>_xlfn.XLOOKUP($D67,Schedule[Schedule Item],Schedule[Local],"")</f>
        <v/>
      </c>
      <c r="L67" s="287">
        <f>_xlfn.XLOOKUP(F67,Schedule[Schedule Item],Schedule[Finish],"N/A")</f>
        <v>0</v>
      </c>
      <c r="M67" s="288" t="str">
        <f>_xlfn.XLOOKUP($D67,Schedule[Schedule Item],Schedule[Tour],"")</f>
        <v/>
      </c>
      <c r="N67" s="289" t="str">
        <f>_xlfn.XLOOKUP(H67,Schedule[Schedule Item],Schedule[Finish],"N/A")</f>
        <v>N/A</v>
      </c>
      <c r="O67" s="193" t="str">
        <f t="shared" si="0"/>
        <v/>
      </c>
      <c r="R67" s="293" t="s">
        <v>185</v>
      </c>
      <c r="S67" s="293"/>
      <c r="T67" s="328" t="str">
        <f>_xlfn.XLOOKUP(R67,'Advanced Checklist'!A$96:A$132,'Advanced Checklist'!B$96:B$132," ")</f>
        <v xml:space="preserve"> </v>
      </c>
      <c r="U67" s="329"/>
      <c r="V67" s="329"/>
      <c r="W67" s="330"/>
    </row>
    <row r="68" spans="4:23" ht="15" thickBot="1" x14ac:dyDescent="0.35">
      <c r="D68" s="290" t="s">
        <v>186</v>
      </c>
      <c r="E68" s="290"/>
      <c r="F68" s="290"/>
      <c r="G68" s="290"/>
      <c r="H68" s="191" t="str">
        <f>_xlfn.XLOOKUP(D68,Schedule[Schedule Item],Schedule[Start],"")</f>
        <v/>
      </c>
      <c r="I68" s="192" t="s">
        <v>152</v>
      </c>
      <c r="J68" s="181" t="str">
        <f>_xlfn.XLOOKUP($D68,Schedule[Schedule Item],Schedule[Finish],"")</f>
        <v/>
      </c>
      <c r="K68" s="286" t="str">
        <f>_xlfn.XLOOKUP($D68,Schedule[Schedule Item],Schedule[Local],"")</f>
        <v/>
      </c>
      <c r="L68" s="287">
        <f>_xlfn.XLOOKUP(F68,Schedule[Schedule Item],Schedule[Finish],"N/A")</f>
        <v>0</v>
      </c>
      <c r="M68" s="288" t="str">
        <f>_xlfn.XLOOKUP($D68,Schedule[Schedule Item],Schedule[Tour],"")</f>
        <v/>
      </c>
      <c r="N68" s="289" t="str">
        <f>_xlfn.XLOOKUP(H68,Schedule[Schedule Item],Schedule[Finish],"N/A")</f>
        <v>N/A</v>
      </c>
      <c r="O68" s="193" t="str">
        <f t="shared" si="0"/>
        <v/>
      </c>
      <c r="R68" s="293" t="s">
        <v>187</v>
      </c>
      <c r="S68" s="293"/>
      <c r="T68" s="328" t="str">
        <f>_xlfn.XLOOKUP(R68,'Advanced Checklist'!A$96:A$132,'Advanced Checklist'!B$96:B$132," ")</f>
        <v xml:space="preserve"> </v>
      </c>
      <c r="U68" s="329"/>
      <c r="V68" s="329"/>
      <c r="W68" s="330"/>
    </row>
    <row r="69" spans="4:23" ht="15" thickBot="1" x14ac:dyDescent="0.35">
      <c r="D69" s="290" t="s">
        <v>188</v>
      </c>
      <c r="E69" s="290"/>
      <c r="F69" s="290"/>
      <c r="G69" s="290"/>
      <c r="H69" s="191" t="str">
        <f>_xlfn.XLOOKUP(D69,Schedule[Schedule Item],Schedule[Start],"")</f>
        <v/>
      </c>
      <c r="I69" s="192" t="s">
        <v>152</v>
      </c>
      <c r="J69" s="181" t="str">
        <f>_xlfn.XLOOKUP($D69,Schedule[Schedule Item],Schedule[Finish],"")</f>
        <v/>
      </c>
      <c r="K69" s="286" t="str">
        <f>_xlfn.XLOOKUP($D69,Schedule[Schedule Item],Schedule[Local],"")</f>
        <v/>
      </c>
      <c r="L69" s="287">
        <f>_xlfn.XLOOKUP(F69,Schedule[Schedule Item],Schedule[Finish],"N/A")</f>
        <v>0</v>
      </c>
      <c r="M69" s="288" t="str">
        <f>_xlfn.XLOOKUP($D69,Schedule[Schedule Item],Schedule[Tour],"")</f>
        <v/>
      </c>
      <c r="N69" s="289" t="str">
        <f>_xlfn.XLOOKUP(H69,Schedule[Schedule Item],Schedule[Finish],"N/A")</f>
        <v>N/A</v>
      </c>
      <c r="O69" s="193" t="str">
        <f t="shared" si="0"/>
        <v/>
      </c>
      <c r="R69" s="293" t="s">
        <v>189</v>
      </c>
      <c r="S69" s="293"/>
      <c r="T69" s="328" t="str">
        <f>_xlfn.XLOOKUP(R69,'Advanced Checklist'!A$96:A$132,'Advanced Checklist'!B$96:B$132," ")</f>
        <v xml:space="preserve"> </v>
      </c>
      <c r="U69" s="329"/>
      <c r="V69" s="329"/>
      <c r="W69" s="330"/>
    </row>
    <row r="70" spans="4:23" ht="15" thickBot="1" x14ac:dyDescent="0.35">
      <c r="D70" s="290" t="s">
        <v>190</v>
      </c>
      <c r="E70" s="290"/>
      <c r="F70" s="290"/>
      <c r="G70" s="290"/>
      <c r="H70" s="191" t="str">
        <f>_xlfn.XLOOKUP(D70,Schedule[Schedule Item],Schedule[Start],"")</f>
        <v/>
      </c>
      <c r="I70" s="192" t="s">
        <v>152</v>
      </c>
      <c r="J70" s="181" t="str">
        <f>_xlfn.XLOOKUP($D70,Schedule[Schedule Item],Schedule[Finish],"")</f>
        <v/>
      </c>
      <c r="K70" s="286" t="str">
        <f>_xlfn.XLOOKUP($D70,Schedule[Schedule Item],Schedule[Local],"")</f>
        <v/>
      </c>
      <c r="L70" s="287">
        <f>_xlfn.XLOOKUP(F70,Schedule[Schedule Item],Schedule[Finish],"N/A")</f>
        <v>0</v>
      </c>
      <c r="M70" s="288" t="str">
        <f>_xlfn.XLOOKUP($D70,Schedule[Schedule Item],Schedule[Tour],"")</f>
        <v/>
      </c>
      <c r="N70" s="289" t="str">
        <f>_xlfn.XLOOKUP(H70,Schedule[Schedule Item],Schedule[Finish],"N/A")</f>
        <v>N/A</v>
      </c>
      <c r="O70" s="193" t="str">
        <f t="shared" si="0"/>
        <v/>
      </c>
      <c r="R70" s="293" t="s">
        <v>191</v>
      </c>
      <c r="S70" s="293"/>
      <c r="T70" s="328" t="str">
        <f>_xlfn.XLOOKUP(R70,'Advanced Checklist'!A$96:A$132,'Advanced Checklist'!B$96:B$132," ")</f>
        <v xml:space="preserve"> </v>
      </c>
      <c r="U70" s="329"/>
      <c r="V70" s="329"/>
      <c r="W70" s="330"/>
    </row>
    <row r="71" spans="4:23" ht="15" thickBot="1" x14ac:dyDescent="0.35">
      <c r="D71" s="290" t="s">
        <v>192</v>
      </c>
      <c r="E71" s="290"/>
      <c r="F71" s="290"/>
      <c r="G71" s="290"/>
      <c r="H71" s="191" t="str">
        <f>_xlfn.XLOOKUP(D71,Schedule[Schedule Item],Schedule[Start],"")</f>
        <v/>
      </c>
      <c r="I71" s="192" t="s">
        <v>152</v>
      </c>
      <c r="J71" s="181" t="str">
        <f>_xlfn.XLOOKUP($D71,Schedule[Schedule Item],Schedule[Finish],"")</f>
        <v/>
      </c>
      <c r="K71" s="286" t="str">
        <f>_xlfn.XLOOKUP($D71,Schedule[Schedule Item],Schedule[Local],"")</f>
        <v/>
      </c>
      <c r="L71" s="287">
        <f>_xlfn.XLOOKUP(F71,Schedule[Schedule Item],Schedule[Finish],"N/A")</f>
        <v>0</v>
      </c>
      <c r="M71" s="288" t="str">
        <f>_xlfn.XLOOKUP($D71,Schedule[Schedule Item],Schedule[Tour],"")</f>
        <v/>
      </c>
      <c r="N71" s="289" t="str">
        <f>_xlfn.XLOOKUP(H71,Schedule[Schedule Item],Schedule[Finish],"N/A")</f>
        <v>N/A</v>
      </c>
      <c r="O71" s="193" t="str">
        <f t="shared" si="0"/>
        <v/>
      </c>
      <c r="R71" s="293" t="s">
        <v>193</v>
      </c>
      <c r="S71" s="293"/>
      <c r="T71" s="328" t="str">
        <f>_xlfn.XLOOKUP(R71,'Advanced Checklist'!A$96:A$132,'Advanced Checklist'!B$96:B$132," ")</f>
        <v xml:space="preserve"> </v>
      </c>
      <c r="U71" s="329"/>
      <c r="V71" s="329"/>
      <c r="W71" s="330"/>
    </row>
    <row r="72" spans="4:23" ht="15" thickBot="1" x14ac:dyDescent="0.35">
      <c r="D72" s="290" t="s">
        <v>76</v>
      </c>
      <c r="E72" s="290"/>
      <c r="F72" s="290"/>
      <c r="G72" s="290"/>
      <c r="H72" s="191" t="str">
        <f>_xlfn.XLOOKUP(D72,Schedule[Schedule Item],Schedule[Start],"")</f>
        <v/>
      </c>
      <c r="I72" s="192" t="s">
        <v>152</v>
      </c>
      <c r="J72" s="181" t="str">
        <f>_xlfn.XLOOKUP($D72,Schedule[Schedule Item],Schedule[Finish],"")</f>
        <v/>
      </c>
      <c r="K72" s="286" t="str">
        <f>_xlfn.XLOOKUP($D72,Schedule[Schedule Item],Schedule[Local],"")</f>
        <v/>
      </c>
      <c r="L72" s="287">
        <f>_xlfn.XLOOKUP(F72,Schedule[Schedule Item],Schedule[Finish],"N/A")</f>
        <v>0</v>
      </c>
      <c r="M72" s="288" t="str">
        <f>_xlfn.XLOOKUP($D72,Schedule[Schedule Item],Schedule[Tour],"")</f>
        <v/>
      </c>
      <c r="N72" s="289" t="str">
        <f>_xlfn.XLOOKUP(H72,Schedule[Schedule Item],Schedule[Finish],"N/A")</f>
        <v>N/A</v>
      </c>
      <c r="O72" s="193" t="str">
        <f t="shared" si="0"/>
        <v/>
      </c>
      <c r="R72" s="293" t="s">
        <v>194</v>
      </c>
      <c r="S72" s="293"/>
      <c r="T72" s="328" t="str">
        <f>_xlfn.XLOOKUP(R72,'Advanced Checklist'!A$96:A$132,'Advanced Checklist'!B$96:B$132," ")</f>
        <v xml:space="preserve"> </v>
      </c>
      <c r="U72" s="329"/>
      <c r="V72" s="329"/>
      <c r="W72" s="330"/>
    </row>
    <row r="73" spans="4:23" ht="15" thickBot="1" x14ac:dyDescent="0.35">
      <c r="D73" s="290" t="s">
        <v>195</v>
      </c>
      <c r="E73" s="290"/>
      <c r="F73" s="290"/>
      <c r="G73" s="290"/>
      <c r="H73" s="191" t="str">
        <f>_xlfn.XLOOKUP(D73,Schedule[Schedule Item],Schedule[Start],"")</f>
        <v/>
      </c>
      <c r="I73" s="192" t="s">
        <v>152</v>
      </c>
      <c r="J73" s="181" t="str">
        <f>_xlfn.XLOOKUP($D73,Schedule[Schedule Item],Schedule[Finish],"")</f>
        <v/>
      </c>
      <c r="K73" s="286" t="str">
        <f>_xlfn.XLOOKUP($D73,Schedule[Schedule Item],Schedule[Local],"")</f>
        <v/>
      </c>
      <c r="L73" s="287">
        <f>_xlfn.XLOOKUP(F73,Schedule[Schedule Item],Schedule[Finish],"N/A")</f>
        <v>0</v>
      </c>
      <c r="M73" s="288" t="str">
        <f>_xlfn.XLOOKUP($D73,Schedule[Schedule Item],Schedule[Tour],"")</f>
        <v/>
      </c>
      <c r="N73" s="289" t="str">
        <f>_xlfn.XLOOKUP(H73,Schedule[Schedule Item],Schedule[Finish],"N/A")</f>
        <v>N/A</v>
      </c>
      <c r="O73" s="193" t="str">
        <f t="shared" si="0"/>
        <v/>
      </c>
      <c r="R73" s="293" t="s">
        <v>196</v>
      </c>
      <c r="S73" s="293"/>
      <c r="T73" s="328" t="str">
        <f>_xlfn.XLOOKUP(R73,'Advanced Checklist'!A$96:A$132,'Advanced Checklist'!B$96:B$132," ")</f>
        <v xml:space="preserve"> </v>
      </c>
      <c r="U73" s="329"/>
      <c r="V73" s="329"/>
      <c r="W73" s="330"/>
    </row>
    <row r="74" spans="4:23" ht="15" thickBot="1" x14ac:dyDescent="0.35">
      <c r="D74" s="290" t="s">
        <v>197</v>
      </c>
      <c r="E74" s="290"/>
      <c r="F74" s="290"/>
      <c r="G74" s="290"/>
      <c r="H74" s="191" t="str">
        <f>_xlfn.XLOOKUP(D74,Schedule[Schedule Item],Schedule[Start],"")</f>
        <v/>
      </c>
      <c r="I74" s="192" t="s">
        <v>152</v>
      </c>
      <c r="J74" s="181" t="str">
        <f>_xlfn.XLOOKUP($D74,Schedule[Schedule Item],Schedule[Finish],"")</f>
        <v/>
      </c>
      <c r="K74" s="286" t="str">
        <f>_xlfn.XLOOKUP($D74,Schedule[Schedule Item],Schedule[Local],"")</f>
        <v/>
      </c>
      <c r="L74" s="287">
        <f>_xlfn.XLOOKUP(F74,Schedule[Schedule Item],Schedule[Finish],"N/A")</f>
        <v>0</v>
      </c>
      <c r="M74" s="288" t="str">
        <f>_xlfn.XLOOKUP($D74,Schedule[Schedule Item],Schedule[Tour],"")</f>
        <v/>
      </c>
      <c r="N74" s="289" t="str">
        <f>_xlfn.XLOOKUP(H74,Schedule[Schedule Item],Schedule[Finish],"N/A")</f>
        <v>N/A</v>
      </c>
      <c r="O74" s="193" t="str">
        <f t="shared" si="0"/>
        <v/>
      </c>
      <c r="R74" s="293" t="s">
        <v>198</v>
      </c>
      <c r="S74" s="293"/>
      <c r="T74" s="328" t="str">
        <f>_xlfn.XLOOKUP(R74,'Advanced Checklist'!A$96:A$132,'Advanced Checklist'!B$96:B$132," ")</f>
        <v xml:space="preserve"> </v>
      </c>
      <c r="U74" s="329"/>
      <c r="V74" s="329"/>
      <c r="W74" s="330"/>
    </row>
    <row r="75" spans="4:23" ht="15" thickBot="1" x14ac:dyDescent="0.35">
      <c r="D75" s="290" t="s">
        <v>199</v>
      </c>
      <c r="E75" s="290"/>
      <c r="F75" s="290"/>
      <c r="G75" s="290"/>
      <c r="H75" s="191" t="str">
        <f>_xlfn.XLOOKUP(D75,Schedule[Schedule Item],Schedule[Start],"")</f>
        <v/>
      </c>
      <c r="I75" s="192" t="s">
        <v>152</v>
      </c>
      <c r="J75" s="181" t="str">
        <f>_xlfn.XLOOKUP($D75,Schedule[Schedule Item],Schedule[Finish],"")</f>
        <v/>
      </c>
      <c r="K75" s="286" t="str">
        <f>_xlfn.XLOOKUP($D75,Schedule[Schedule Item],Schedule[Local],"")</f>
        <v/>
      </c>
      <c r="L75" s="287">
        <f>_xlfn.XLOOKUP(F75,Schedule[Schedule Item],Schedule[Finish],"N/A")</f>
        <v>0</v>
      </c>
      <c r="M75" s="288" t="str">
        <f>_xlfn.XLOOKUP($D75,Schedule[Schedule Item],Schedule[Tour],"")</f>
        <v/>
      </c>
      <c r="N75" s="289" t="str">
        <f>_xlfn.XLOOKUP(H75,Schedule[Schedule Item],Schedule[Finish],"N/A")</f>
        <v>N/A</v>
      </c>
      <c r="O75" s="193" t="str">
        <f t="shared" si="0"/>
        <v/>
      </c>
      <c r="R75" s="293" t="s">
        <v>200</v>
      </c>
      <c r="S75" s="293"/>
      <c r="T75" s="328" t="str">
        <f>_xlfn.XLOOKUP(R75,'Advanced Checklist'!A$96:A$132,'Advanced Checklist'!B$96:B$132," ")</f>
        <v xml:space="preserve"> </v>
      </c>
      <c r="U75" s="329"/>
      <c r="V75" s="329"/>
      <c r="W75" s="330"/>
    </row>
    <row r="76" spans="4:23" ht="15" thickBot="1" x14ac:dyDescent="0.35">
      <c r="D76" s="290" t="s">
        <v>201</v>
      </c>
      <c r="E76" s="290"/>
      <c r="F76" s="290"/>
      <c r="G76" s="290"/>
      <c r="H76" s="191" t="str">
        <f>_xlfn.XLOOKUP(D76,Schedule[Schedule Item],Schedule[Start],"")</f>
        <v/>
      </c>
      <c r="I76" s="192" t="s">
        <v>152</v>
      </c>
      <c r="J76" s="181" t="str">
        <f>_xlfn.XLOOKUP($D76,Schedule[Schedule Item],Schedule[Finish],"")</f>
        <v/>
      </c>
      <c r="K76" s="286" t="str">
        <f>_xlfn.XLOOKUP($D76,Schedule[Schedule Item],Schedule[Local],"")</f>
        <v/>
      </c>
      <c r="L76" s="287">
        <f>_xlfn.XLOOKUP(F76,Schedule[Schedule Item],Schedule[Finish],"N/A")</f>
        <v>0</v>
      </c>
      <c r="M76" s="288" t="str">
        <f>_xlfn.XLOOKUP($D76,Schedule[Schedule Item],Schedule[Tour],"")</f>
        <v/>
      </c>
      <c r="N76" s="289" t="str">
        <f>_xlfn.XLOOKUP(H76,Schedule[Schedule Item],Schedule[Finish],"N/A")</f>
        <v>N/A</v>
      </c>
      <c r="O76" s="193" t="str">
        <f t="shared" si="0"/>
        <v/>
      </c>
      <c r="R76" s="293" t="s">
        <v>202</v>
      </c>
      <c r="S76" s="293"/>
      <c r="T76" s="328" t="str">
        <f>_xlfn.XLOOKUP(R76,'Advanced Checklist'!A$96:A$132,'Advanced Checklist'!B$96:B$132," ")</f>
        <v xml:space="preserve"> </v>
      </c>
      <c r="U76" s="329"/>
      <c r="V76" s="329"/>
      <c r="W76" s="330"/>
    </row>
    <row r="77" spans="4:23" ht="15" thickBot="1" x14ac:dyDescent="0.35">
      <c r="D77" s="290" t="s">
        <v>203</v>
      </c>
      <c r="E77" s="290"/>
      <c r="F77" s="290"/>
      <c r="G77" s="290"/>
      <c r="H77" s="191" t="str">
        <f>_xlfn.XLOOKUP(D77,Schedule[Schedule Item],Schedule[Start],"")</f>
        <v/>
      </c>
      <c r="I77" s="192" t="s">
        <v>152</v>
      </c>
      <c r="J77" s="181" t="str">
        <f>_xlfn.XLOOKUP($D77,Schedule[Schedule Item],Schedule[Finish],"")</f>
        <v/>
      </c>
      <c r="K77" s="286" t="str">
        <f>_xlfn.XLOOKUP($D77,Schedule[Schedule Item],Schedule[Local],"")</f>
        <v/>
      </c>
      <c r="L77" s="287">
        <f>_xlfn.XLOOKUP(F77,Schedule[Schedule Item],Schedule[Finish],"N/A")</f>
        <v>0</v>
      </c>
      <c r="M77" s="288" t="str">
        <f>_xlfn.XLOOKUP($D77,Schedule[Schedule Item],Schedule[Tour],"")</f>
        <v/>
      </c>
      <c r="N77" s="289" t="str">
        <f>_xlfn.XLOOKUP(H77,Schedule[Schedule Item],Schedule[Finish],"N/A")</f>
        <v>N/A</v>
      </c>
      <c r="O77" s="193" t="str">
        <f t="shared" si="0"/>
        <v/>
      </c>
      <c r="R77" s="293" t="s">
        <v>204</v>
      </c>
      <c r="S77" s="293"/>
      <c r="T77" s="328" t="str">
        <f>_xlfn.XLOOKUP(R77,'Advanced Checklist'!A$96:A$132,'Advanced Checklist'!B$96:B$132," ")</f>
        <v xml:space="preserve"> </v>
      </c>
      <c r="U77" s="329"/>
      <c r="V77" s="329"/>
      <c r="W77" s="330"/>
    </row>
    <row r="78" spans="4:23" ht="15" thickBot="1" x14ac:dyDescent="0.35">
      <c r="D78" s="290" t="s">
        <v>205</v>
      </c>
      <c r="E78" s="290"/>
      <c r="F78" s="290"/>
      <c r="G78" s="290"/>
      <c r="H78" s="191" t="str">
        <f>_xlfn.XLOOKUP(D78,Schedule[Schedule Item],Schedule[Start],"")</f>
        <v/>
      </c>
      <c r="I78" s="192" t="s">
        <v>152</v>
      </c>
      <c r="J78" s="181" t="str">
        <f>_xlfn.XLOOKUP($D78,Schedule[Schedule Item],Schedule[Finish],"")</f>
        <v/>
      </c>
      <c r="K78" s="286" t="str">
        <f>_xlfn.XLOOKUP($D78,Schedule[Schedule Item],Schedule[Local],"")</f>
        <v/>
      </c>
      <c r="L78" s="287">
        <f>_xlfn.XLOOKUP(F78,Schedule[Schedule Item],Schedule[Finish],"N/A")</f>
        <v>0</v>
      </c>
      <c r="M78" s="288" t="str">
        <f>_xlfn.XLOOKUP($D78,Schedule[Schedule Item],Schedule[Tour],"")</f>
        <v/>
      </c>
      <c r="N78" s="289" t="str">
        <f>_xlfn.XLOOKUP(H78,Schedule[Schedule Item],Schedule[Finish],"N/A")</f>
        <v>N/A</v>
      </c>
      <c r="O78" s="193" t="str">
        <f t="shared" si="0"/>
        <v/>
      </c>
      <c r="R78" s="293" t="s">
        <v>206</v>
      </c>
      <c r="S78" s="293"/>
      <c r="T78" s="348" t="str">
        <f>_xlfn.XLOOKUP(R78,'Advanced Checklist'!A$96:A$132,'Advanced Checklist'!B$96:B$132," ")</f>
        <v xml:space="preserve"> </v>
      </c>
      <c r="U78" s="349"/>
      <c r="V78" s="349"/>
      <c r="W78" s="350"/>
    </row>
    <row r="79" spans="4:23" ht="15" thickBot="1" x14ac:dyDescent="0.35">
      <c r="D79" s="290" t="s">
        <v>207</v>
      </c>
      <c r="E79" s="290"/>
      <c r="F79" s="290"/>
      <c r="G79" s="290"/>
      <c r="H79" s="191" t="str">
        <f>_xlfn.XLOOKUP(D79,Schedule[Schedule Item],Schedule[Start],"")</f>
        <v/>
      </c>
      <c r="I79" s="192" t="s">
        <v>152</v>
      </c>
      <c r="J79" s="181" t="str">
        <f>_xlfn.XLOOKUP($D79,Schedule[Schedule Item],Schedule[Finish],"")</f>
        <v/>
      </c>
      <c r="K79" s="286" t="str">
        <f>_xlfn.XLOOKUP($D79,Schedule[Schedule Item],Schedule[Local],"")</f>
        <v/>
      </c>
      <c r="L79" s="287">
        <f>_xlfn.XLOOKUP(F79,Schedule[Schedule Item],Schedule[Finish],"N/A")</f>
        <v>0</v>
      </c>
      <c r="M79" s="288" t="str">
        <f>_xlfn.XLOOKUP($D79,Schedule[Schedule Item],Schedule[Tour],"")</f>
        <v/>
      </c>
      <c r="N79" s="289" t="str">
        <f>_xlfn.XLOOKUP(H79,Schedule[Schedule Item],Schedule[Finish],"N/A")</f>
        <v>N/A</v>
      </c>
      <c r="O79" s="193" t="str">
        <f t="shared" si="0"/>
        <v/>
      </c>
    </row>
    <row r="80" spans="4:23" ht="15" thickBot="1" x14ac:dyDescent="0.35">
      <c r="D80" s="290" t="s">
        <v>208</v>
      </c>
      <c r="E80" s="290"/>
      <c r="F80" s="290"/>
      <c r="G80" s="290"/>
      <c r="H80" s="191" t="str">
        <f>_xlfn.XLOOKUP(D80,Schedule[Schedule Item],Schedule[Start],"")</f>
        <v/>
      </c>
      <c r="I80" s="192" t="s">
        <v>152</v>
      </c>
      <c r="J80" s="181" t="str">
        <f>_xlfn.XLOOKUP($D80,Schedule[Schedule Item],Schedule[Finish],"")</f>
        <v/>
      </c>
      <c r="K80" s="286" t="str">
        <f>_xlfn.XLOOKUP($D80,Schedule[Schedule Item],Schedule[Local],"")</f>
        <v/>
      </c>
      <c r="L80" s="287">
        <f>_xlfn.XLOOKUP(F80,Schedule[Schedule Item],Schedule[Finish],"N/A")</f>
        <v>0</v>
      </c>
      <c r="M80" s="288" t="str">
        <f>_xlfn.XLOOKUP($D80,Schedule[Schedule Item],Schedule[Tour],"")</f>
        <v/>
      </c>
      <c r="N80" s="289" t="str">
        <f>_xlfn.XLOOKUP(H80,Schedule[Schedule Item],Schedule[Finish],"N/A")</f>
        <v>N/A</v>
      </c>
      <c r="O80" s="193" t="str">
        <f t="shared" si="0"/>
        <v/>
      </c>
    </row>
    <row r="81" spans="4:23" ht="15" thickBot="1" x14ac:dyDescent="0.35">
      <c r="D81" s="290" t="s">
        <v>209</v>
      </c>
      <c r="E81" s="290"/>
      <c r="F81" s="290"/>
      <c r="G81" s="290"/>
      <c r="H81" s="191" t="str">
        <f>_xlfn.XLOOKUP(D81,Schedule[Schedule Item],Schedule[Start],"")</f>
        <v/>
      </c>
      <c r="I81" s="192" t="s">
        <v>152</v>
      </c>
      <c r="J81" s="181" t="str">
        <f>_xlfn.XLOOKUP($D81,Schedule[Schedule Item],Schedule[Finish],"")</f>
        <v/>
      </c>
      <c r="K81" s="286" t="str">
        <f>_xlfn.XLOOKUP($D81,Schedule[Schedule Item],Schedule[Local],"")</f>
        <v/>
      </c>
      <c r="L81" s="287">
        <f>_xlfn.XLOOKUP(F81,Schedule[Schedule Item],Schedule[Finish],"N/A")</f>
        <v>0</v>
      </c>
      <c r="M81" s="288" t="str">
        <f>_xlfn.XLOOKUP($D81,Schedule[Schedule Item],Schedule[Tour],"")</f>
        <v/>
      </c>
      <c r="N81" s="289" t="str">
        <f>_xlfn.XLOOKUP(H81,Schedule[Schedule Item],Schedule[Finish],"N/A")</f>
        <v>N/A</v>
      </c>
      <c r="O81" s="193" t="str">
        <f t="shared" si="0"/>
        <v/>
      </c>
      <c r="R81" s="307" t="s">
        <v>210</v>
      </c>
      <c r="S81" s="308"/>
      <c r="T81" s="308"/>
      <c r="U81" s="308"/>
      <c r="V81" s="308"/>
      <c r="W81" s="309"/>
    </row>
    <row r="82" spans="4:23" ht="15" thickBot="1" x14ac:dyDescent="0.35">
      <c r="D82" s="290" t="s">
        <v>211</v>
      </c>
      <c r="E82" s="290"/>
      <c r="F82" s="290"/>
      <c r="G82" s="290"/>
      <c r="H82" s="191" t="str">
        <f>_xlfn.XLOOKUP(D82,Schedule[Schedule Item],Schedule[Start],"")</f>
        <v/>
      </c>
      <c r="I82" s="192" t="s">
        <v>152</v>
      </c>
      <c r="J82" s="181" t="str">
        <f>_xlfn.XLOOKUP($D82,Schedule[Schedule Item],Schedule[Finish],"")</f>
        <v/>
      </c>
      <c r="K82" s="286" t="str">
        <f>_xlfn.XLOOKUP($D82,Schedule[Schedule Item],Schedule[Local],"")</f>
        <v/>
      </c>
      <c r="L82" s="287">
        <f>_xlfn.XLOOKUP(F82,Schedule[Schedule Item],Schedule[Finish],"N/A")</f>
        <v>0</v>
      </c>
      <c r="M82" s="288" t="str">
        <f>_xlfn.XLOOKUP($D82,Schedule[Schedule Item],Schedule[Tour],"")</f>
        <v/>
      </c>
      <c r="N82" s="289" t="str">
        <f>_xlfn.XLOOKUP(H82,Schedule[Schedule Item],Schedule[Finish],"N/A")</f>
        <v>N/A</v>
      </c>
      <c r="O82" s="193" t="str">
        <f t="shared" si="0"/>
        <v/>
      </c>
    </row>
    <row r="83" spans="4:23" ht="15" thickBot="1" x14ac:dyDescent="0.35">
      <c r="D83" s="290" t="s">
        <v>212</v>
      </c>
      <c r="E83" s="290"/>
      <c r="F83" s="290"/>
      <c r="G83" s="290"/>
      <c r="H83" s="191" t="str">
        <f>_xlfn.XLOOKUP(D83,Schedule[Schedule Item],Schedule[Start],"")</f>
        <v/>
      </c>
      <c r="I83" s="192" t="s">
        <v>152</v>
      </c>
      <c r="J83" s="181" t="str">
        <f>_xlfn.XLOOKUP($D83,Schedule[Schedule Item],Schedule[Finish],"")</f>
        <v/>
      </c>
      <c r="K83" s="286" t="str">
        <f>_xlfn.XLOOKUP($D83,Schedule[Schedule Item],Schedule[Local],"")</f>
        <v/>
      </c>
      <c r="L83" s="287">
        <f>_xlfn.XLOOKUP(F83,Schedule[Schedule Item],Schedule[Finish],"N/A")</f>
        <v>0</v>
      </c>
      <c r="M83" s="288" t="str">
        <f>_xlfn.XLOOKUP($D83,Schedule[Schedule Item],Schedule[Tour],"")</f>
        <v/>
      </c>
      <c r="N83" s="289" t="str">
        <f>_xlfn.XLOOKUP(H83,Schedule[Schedule Item],Schedule[Finish],"N/A")</f>
        <v>N/A</v>
      </c>
      <c r="O83" s="193" t="str">
        <f t="shared" si="0"/>
        <v/>
      </c>
    </row>
    <row r="84" spans="4:23" ht="15" thickBot="1" x14ac:dyDescent="0.35">
      <c r="D84" s="290" t="s">
        <v>213</v>
      </c>
      <c r="E84" s="290"/>
      <c r="F84" s="290"/>
      <c r="G84" s="290"/>
      <c r="H84" s="191" t="str">
        <f>_xlfn.XLOOKUP(D84,Schedule[Schedule Item],Schedule[Start],"")</f>
        <v/>
      </c>
      <c r="I84" s="192" t="s">
        <v>152</v>
      </c>
      <c r="J84" s="181" t="str">
        <f>_xlfn.XLOOKUP($D84,Schedule[Schedule Item],Schedule[Finish],"")</f>
        <v/>
      </c>
      <c r="K84" s="286" t="str">
        <f>_xlfn.XLOOKUP($D84,Schedule[Schedule Item],Schedule[Local],"")</f>
        <v/>
      </c>
      <c r="L84" s="287">
        <f>_xlfn.XLOOKUP(F84,Schedule[Schedule Item],Schedule[Finish],"N/A")</f>
        <v>0</v>
      </c>
      <c r="M84" s="288" t="str">
        <f>_xlfn.XLOOKUP($D84,Schedule[Schedule Item],Schedule[Tour],"")</f>
        <v/>
      </c>
      <c r="N84" s="289" t="str">
        <f>_xlfn.XLOOKUP(H84,Schedule[Schedule Item],Schedule[Finish],"N/A")</f>
        <v>N/A</v>
      </c>
      <c r="O84" s="193" t="str">
        <f t="shared" si="0"/>
        <v/>
      </c>
      <c r="R84" s="293" t="s">
        <v>214</v>
      </c>
      <c r="S84" s="293"/>
      <c r="T84" s="325" t="str">
        <f>_xlfn.XLOOKUP(R84,'Advanced Checklist'!A96:A132,'Advanced Checklist'!B$96:B$132," ")</f>
        <v xml:space="preserve"> </v>
      </c>
      <c r="U84" s="326"/>
      <c r="V84" s="326"/>
      <c r="W84" s="327"/>
    </row>
    <row r="85" spans="4:23" ht="15" thickBot="1" x14ac:dyDescent="0.35">
      <c r="D85" s="290" t="s">
        <v>215</v>
      </c>
      <c r="E85" s="290"/>
      <c r="F85" s="290"/>
      <c r="G85" s="290"/>
      <c r="H85" s="191" t="str">
        <f>_xlfn.XLOOKUP(D85,Schedule[Schedule Item],Schedule[Start],"")</f>
        <v/>
      </c>
      <c r="I85" s="192" t="s">
        <v>152</v>
      </c>
      <c r="J85" s="181" t="str">
        <f>_xlfn.XLOOKUP($D85,Schedule[Schedule Item],Schedule[Finish],"")</f>
        <v/>
      </c>
      <c r="K85" s="286" t="str">
        <f>_xlfn.XLOOKUP($D85,Schedule[Schedule Item],Schedule[Local],"")</f>
        <v/>
      </c>
      <c r="L85" s="287">
        <f>_xlfn.XLOOKUP(F85,Schedule[Schedule Item],Schedule[Finish],"N/A")</f>
        <v>0</v>
      </c>
      <c r="M85" s="288" t="str">
        <f>_xlfn.XLOOKUP($D85,Schedule[Schedule Item],Schedule[Tour],"")</f>
        <v/>
      </c>
      <c r="N85" s="289" t="str">
        <f>_xlfn.XLOOKUP(H85,Schedule[Schedule Item],Schedule[Finish],"N/A")</f>
        <v>N/A</v>
      </c>
      <c r="O85" s="193" t="str">
        <f t="shared" si="0"/>
        <v/>
      </c>
      <c r="R85" s="293" t="s">
        <v>216</v>
      </c>
      <c r="S85" s="293"/>
      <c r="T85" s="325" t="str">
        <f>_xlfn.XLOOKUP(R85,'Advanced Checklist'!A97:A133,'Advanced Checklist'!B$96:B$132," ")</f>
        <v xml:space="preserve"> </v>
      </c>
      <c r="U85" s="326"/>
      <c r="V85" s="326"/>
      <c r="W85" s="327"/>
    </row>
    <row r="86" spans="4:23" ht="15" thickBot="1" x14ac:dyDescent="0.35">
      <c r="D86" s="290" t="s">
        <v>217</v>
      </c>
      <c r="E86" s="290"/>
      <c r="F86" s="290"/>
      <c r="G86" s="290"/>
      <c r="H86" s="191" t="str">
        <f>_xlfn.XLOOKUP(D86,Schedule[Schedule Item],Schedule[Start],"")</f>
        <v/>
      </c>
      <c r="I86" s="192" t="s">
        <v>152</v>
      </c>
      <c r="J86" s="181" t="str">
        <f>_xlfn.XLOOKUP($D86,Schedule[Schedule Item],Schedule[Finish],"")</f>
        <v/>
      </c>
      <c r="K86" s="286" t="str">
        <f>_xlfn.XLOOKUP($D86,Schedule[Schedule Item],Schedule[Local],"")</f>
        <v/>
      </c>
      <c r="L86" s="287">
        <f>_xlfn.XLOOKUP(F86,Schedule[Schedule Item],Schedule[Finish],"N/A")</f>
        <v>0</v>
      </c>
      <c r="M86" s="288" t="str">
        <f>_xlfn.XLOOKUP($D86,Schedule[Schedule Item],Schedule[Tour],"")</f>
        <v/>
      </c>
      <c r="N86" s="289" t="str">
        <f>_xlfn.XLOOKUP(H86,Schedule[Schedule Item],Schedule[Finish],"N/A")</f>
        <v>N/A</v>
      </c>
      <c r="O86" s="193" t="str">
        <f t="shared" si="0"/>
        <v/>
      </c>
      <c r="R86" s="293" t="s">
        <v>218</v>
      </c>
      <c r="S86" s="293"/>
      <c r="T86" s="325" t="str">
        <f>_xlfn.XLOOKUP(R86,'Advanced Checklist'!A98:A134,'Advanced Checklist'!B$96:B$132," ")</f>
        <v xml:space="preserve"> </v>
      </c>
      <c r="U86" s="326"/>
      <c r="V86" s="326"/>
      <c r="W86" s="327"/>
    </row>
    <row r="87" spans="4:23" ht="15" thickBot="1" x14ac:dyDescent="0.35">
      <c r="D87" s="290" t="s">
        <v>219</v>
      </c>
      <c r="E87" s="290"/>
      <c r="F87" s="290"/>
      <c r="G87" s="290"/>
      <c r="H87" s="191" t="str">
        <f>_xlfn.XLOOKUP(D87,Schedule[Schedule Item],Schedule[Start],"")</f>
        <v/>
      </c>
      <c r="I87" s="192" t="s">
        <v>152</v>
      </c>
      <c r="J87" s="181" t="str">
        <f>_xlfn.XLOOKUP($D87,Schedule[Schedule Item],Schedule[Finish],"")</f>
        <v/>
      </c>
      <c r="K87" s="286" t="str">
        <f>_xlfn.XLOOKUP($D87,Schedule[Schedule Item],Schedule[Local],"")</f>
        <v/>
      </c>
      <c r="L87" s="287">
        <f>_xlfn.XLOOKUP(F87,Schedule[Schedule Item],Schedule[Finish],"N/A")</f>
        <v>0</v>
      </c>
      <c r="M87" s="288" t="str">
        <f>_xlfn.XLOOKUP($D87,Schedule[Schedule Item],Schedule[Tour],"")</f>
        <v/>
      </c>
      <c r="N87" s="289" t="str">
        <f>_xlfn.XLOOKUP(H87,Schedule[Schedule Item],Schedule[Finish],"N/A")</f>
        <v>N/A</v>
      </c>
      <c r="O87" s="193" t="str">
        <f t="shared" si="0"/>
        <v/>
      </c>
      <c r="R87" s="293" t="s">
        <v>220</v>
      </c>
      <c r="S87" s="293"/>
      <c r="T87" s="325" t="str">
        <f>_xlfn.XLOOKUP(R87,'Advanced Checklist'!A99:A135,'Advanced Checklist'!B$96:B$132," ")</f>
        <v xml:space="preserve"> </v>
      </c>
      <c r="U87" s="326"/>
      <c r="V87" s="326"/>
      <c r="W87" s="327"/>
    </row>
    <row r="88" spans="4:23" ht="15" thickBot="1" x14ac:dyDescent="0.35">
      <c r="D88" s="290" t="s">
        <v>221</v>
      </c>
      <c r="E88" s="290"/>
      <c r="F88" s="290"/>
      <c r="G88" s="290"/>
      <c r="H88" s="191" t="str">
        <f>_xlfn.XLOOKUP(D88,Schedule[Schedule Item],Schedule[Start],"")</f>
        <v/>
      </c>
      <c r="I88" s="192" t="s">
        <v>152</v>
      </c>
      <c r="J88" s="181" t="str">
        <f>_xlfn.XLOOKUP($D88,Schedule[Schedule Item],Schedule[Finish],"")</f>
        <v/>
      </c>
      <c r="K88" s="286" t="str">
        <f>_xlfn.XLOOKUP($D88,Schedule[Schedule Item],Schedule[Local],"")</f>
        <v/>
      </c>
      <c r="L88" s="287">
        <f>_xlfn.XLOOKUP(F88,Schedule[Schedule Item],Schedule[Finish],"N/A")</f>
        <v>0</v>
      </c>
      <c r="M88" s="288" t="str">
        <f>_xlfn.XLOOKUP($D88,Schedule[Schedule Item],Schedule[Tour],"")</f>
        <v/>
      </c>
      <c r="N88" s="289" t="str">
        <f>_xlfn.XLOOKUP(H88,Schedule[Schedule Item],Schedule[Finish],"N/A")</f>
        <v>N/A</v>
      </c>
      <c r="O88" s="193" t="str">
        <f t="shared" si="0"/>
        <v/>
      </c>
      <c r="R88" s="293" t="s">
        <v>222</v>
      </c>
      <c r="S88" s="293"/>
      <c r="T88" s="325" t="str">
        <f>_xlfn.XLOOKUP(R88,'Advanced Checklist'!A100:A136,'Advanced Checklist'!B$96:B$132," ")</f>
        <v xml:space="preserve"> </v>
      </c>
      <c r="U88" s="326"/>
      <c r="V88" s="326"/>
      <c r="W88" s="327"/>
    </row>
    <row r="89" spans="4:23" ht="15" thickBot="1" x14ac:dyDescent="0.35">
      <c r="D89" s="290" t="s">
        <v>223</v>
      </c>
      <c r="E89" s="290"/>
      <c r="F89" s="290"/>
      <c r="G89" s="290"/>
      <c r="H89" s="191" t="str">
        <f>_xlfn.XLOOKUP(D89,Schedule[Schedule Item],Schedule[Start],"")</f>
        <v/>
      </c>
      <c r="I89" s="192" t="s">
        <v>152</v>
      </c>
      <c r="J89" s="181" t="str">
        <f>_xlfn.XLOOKUP($D89,Schedule[Schedule Item],Schedule[Finish],"")</f>
        <v/>
      </c>
      <c r="K89" s="286" t="str">
        <f>_xlfn.XLOOKUP($D89,Schedule[Schedule Item],Schedule[Local],"")</f>
        <v/>
      </c>
      <c r="L89" s="287">
        <f>_xlfn.XLOOKUP(F89,Schedule[Schedule Item],Schedule[Finish],"N/A")</f>
        <v>0</v>
      </c>
      <c r="M89" s="288" t="str">
        <f>_xlfn.XLOOKUP($D89,Schedule[Schedule Item],Schedule[Tour],"")</f>
        <v/>
      </c>
      <c r="N89" s="289" t="str">
        <f>_xlfn.XLOOKUP(H89,Schedule[Schedule Item],Schedule[Finish],"N/A")</f>
        <v>N/A</v>
      </c>
      <c r="O89" s="193" t="str">
        <f t="shared" si="0"/>
        <v/>
      </c>
      <c r="R89" s="293" t="s">
        <v>224</v>
      </c>
      <c r="S89" s="293"/>
      <c r="T89" s="325" t="str">
        <f>_xlfn.XLOOKUP(R89,'Advanced Checklist'!A101:A137,'Advanced Checklist'!B$96:B$132," ")</f>
        <v xml:space="preserve"> </v>
      </c>
      <c r="U89" s="326"/>
      <c r="V89" s="326"/>
      <c r="W89" s="327"/>
    </row>
    <row r="90" spans="4:23" ht="15" thickBot="1" x14ac:dyDescent="0.35">
      <c r="D90" s="290" t="s">
        <v>225</v>
      </c>
      <c r="E90" s="290"/>
      <c r="F90" s="290"/>
      <c r="G90" s="290"/>
      <c r="H90" s="191" t="str">
        <f>_xlfn.XLOOKUP(D90,Schedule[Schedule Item],Schedule[Start],"")</f>
        <v/>
      </c>
      <c r="I90" s="192" t="s">
        <v>152</v>
      </c>
      <c r="J90" s="181" t="str">
        <f>_xlfn.XLOOKUP($D90,Schedule[Schedule Item],Schedule[Finish],"")</f>
        <v/>
      </c>
      <c r="K90" s="286" t="str">
        <f>_xlfn.XLOOKUP($D90,Schedule[Schedule Item],Schedule[Local],"")</f>
        <v/>
      </c>
      <c r="L90" s="287">
        <f>_xlfn.XLOOKUP(F90,Schedule[Schedule Item],Schedule[Finish],"N/A")</f>
        <v>0</v>
      </c>
      <c r="M90" s="288" t="str">
        <f>_xlfn.XLOOKUP($D90,Schedule[Schedule Item],Schedule[Tour],"")</f>
        <v/>
      </c>
      <c r="N90" s="289" t="str">
        <f>_xlfn.XLOOKUP(H90,Schedule[Schedule Item],Schedule[Finish],"N/A")</f>
        <v>N/A</v>
      </c>
      <c r="O90" s="193" t="str">
        <f t="shared" si="0"/>
        <v/>
      </c>
      <c r="R90" s="293" t="s">
        <v>226</v>
      </c>
      <c r="S90" s="293"/>
      <c r="T90" s="325" t="str">
        <f>_xlfn.XLOOKUP(R90,'Advanced Checklist'!A102:A138,'Advanced Checklist'!B$96:B$132," ")</f>
        <v xml:space="preserve"> </v>
      </c>
      <c r="U90" s="326"/>
      <c r="V90" s="326"/>
      <c r="W90" s="327"/>
    </row>
    <row r="91" spans="4:23" ht="15" thickBot="1" x14ac:dyDescent="0.35">
      <c r="D91" s="290" t="s">
        <v>227</v>
      </c>
      <c r="E91" s="290"/>
      <c r="F91" s="290"/>
      <c r="G91" s="290"/>
      <c r="H91" s="191" t="str">
        <f>_xlfn.XLOOKUP(D91,Schedule[Schedule Item],Schedule[Start],"")</f>
        <v/>
      </c>
      <c r="I91" s="192" t="s">
        <v>152</v>
      </c>
      <c r="J91" s="181" t="str">
        <f>_xlfn.XLOOKUP($D91,Schedule[Schedule Item],Schedule[Finish],"")</f>
        <v/>
      </c>
      <c r="K91" s="286" t="str">
        <f>_xlfn.XLOOKUP($D91,Schedule[Schedule Item],Schedule[Local],"")</f>
        <v/>
      </c>
      <c r="L91" s="287">
        <f>_xlfn.XLOOKUP(F91,Schedule[Schedule Item],Schedule[Finish],"N/A")</f>
        <v>0</v>
      </c>
      <c r="M91" s="288" t="str">
        <f>_xlfn.XLOOKUP($D91,Schedule[Schedule Item],Schedule[Tour],"")</f>
        <v/>
      </c>
      <c r="N91" s="289" t="str">
        <f>_xlfn.XLOOKUP(H91,Schedule[Schedule Item],Schedule[Finish],"N/A")</f>
        <v>N/A</v>
      </c>
      <c r="O91" s="193" t="str">
        <f t="shared" si="0"/>
        <v/>
      </c>
      <c r="R91" s="293" t="s">
        <v>228</v>
      </c>
      <c r="S91" s="293"/>
      <c r="T91" s="325" t="str">
        <f>_xlfn.XLOOKUP(R91,'Advanced Checklist'!A103:A139,'Advanced Checklist'!B$96:B$132," ")</f>
        <v xml:space="preserve"> </v>
      </c>
      <c r="U91" s="326"/>
      <c r="V91" s="326"/>
      <c r="W91" s="327"/>
    </row>
    <row r="92" spans="4:23" ht="15" thickBot="1" x14ac:dyDescent="0.35">
      <c r="D92" s="290" t="s">
        <v>229</v>
      </c>
      <c r="E92" s="290"/>
      <c r="F92" s="290"/>
      <c r="G92" s="290"/>
      <c r="H92" s="191" t="str">
        <f>_xlfn.XLOOKUP(D92,Schedule[Schedule Item],Schedule[Start],"")</f>
        <v/>
      </c>
      <c r="I92" s="192" t="s">
        <v>152</v>
      </c>
      <c r="J92" s="181" t="str">
        <f>_xlfn.XLOOKUP($D92,Schedule[Schedule Item],Schedule[Finish],"")</f>
        <v/>
      </c>
      <c r="K92" s="286" t="str">
        <f>_xlfn.XLOOKUP($D92,Schedule[Schedule Item],Schedule[Local],"")</f>
        <v/>
      </c>
      <c r="L92" s="287">
        <f>_xlfn.XLOOKUP(F92,Schedule[Schedule Item],Schedule[Finish],"N/A")</f>
        <v>0</v>
      </c>
      <c r="M92" s="288" t="str">
        <f>_xlfn.XLOOKUP($D92,Schedule[Schedule Item],Schedule[Tour],"")</f>
        <v/>
      </c>
      <c r="N92" s="289" t="str">
        <f>_xlfn.XLOOKUP(H92,Schedule[Schedule Item],Schedule[Finish],"N/A")</f>
        <v>N/A</v>
      </c>
      <c r="O92" s="193" t="str">
        <f t="shared" si="0"/>
        <v/>
      </c>
      <c r="R92" s="293" t="s">
        <v>230</v>
      </c>
      <c r="S92" s="293"/>
      <c r="T92" s="325" t="str">
        <f>_xlfn.XLOOKUP(R92,'Advanced Checklist'!A104:A140,'Advanced Checklist'!B$96:B$132," ")</f>
        <v xml:space="preserve"> </v>
      </c>
      <c r="U92" s="326"/>
      <c r="V92" s="326"/>
      <c r="W92" s="327"/>
    </row>
    <row r="93" spans="4:23" ht="15" thickBot="1" x14ac:dyDescent="0.35">
      <c r="D93" s="290" t="s">
        <v>231</v>
      </c>
      <c r="E93" s="290"/>
      <c r="F93" s="290"/>
      <c r="G93" s="290"/>
      <c r="H93" s="191" t="str">
        <f>_xlfn.XLOOKUP(D93,Schedule[Schedule Item],Schedule[Start],"")</f>
        <v/>
      </c>
      <c r="I93" s="192" t="s">
        <v>152</v>
      </c>
      <c r="J93" s="181" t="str">
        <f>_xlfn.XLOOKUP($D93,Schedule[Schedule Item],Schedule[Finish],"")</f>
        <v/>
      </c>
      <c r="K93" s="286" t="str">
        <f>_xlfn.XLOOKUP($D93,Schedule[Schedule Item],Schedule[Local],"")</f>
        <v/>
      </c>
      <c r="L93" s="287">
        <f>_xlfn.XLOOKUP(F93,Schedule[Schedule Item],Schedule[Finish],"N/A")</f>
        <v>0</v>
      </c>
      <c r="M93" s="288" t="str">
        <f>_xlfn.XLOOKUP($D93,Schedule[Schedule Item],Schedule[Tour],"")</f>
        <v/>
      </c>
      <c r="N93" s="289" t="str">
        <f>_xlfn.XLOOKUP(H93,Schedule[Schedule Item],Schedule[Finish],"N/A")</f>
        <v>N/A</v>
      </c>
      <c r="O93" s="193" t="str">
        <f t="shared" si="0"/>
        <v/>
      </c>
      <c r="R93" s="293" t="s">
        <v>232</v>
      </c>
      <c r="S93" s="293"/>
      <c r="T93" s="325" t="str">
        <f>_xlfn.XLOOKUP(R93,'Advanced Checklist'!A105:A141,'Advanced Checklist'!B$96:B$132," ")</f>
        <v xml:space="preserve"> </v>
      </c>
      <c r="U93" s="326"/>
      <c r="V93" s="326"/>
      <c r="W93" s="327"/>
    </row>
    <row r="94" spans="4:23" ht="15" thickBot="1" x14ac:dyDescent="0.35">
      <c r="D94" s="290" t="s">
        <v>233</v>
      </c>
      <c r="E94" s="290"/>
      <c r="F94" s="290"/>
      <c r="G94" s="290"/>
      <c r="H94" s="191" t="str">
        <f>_xlfn.XLOOKUP(D94,Schedule[Schedule Item],Schedule[Start],"")</f>
        <v/>
      </c>
      <c r="I94" s="192" t="s">
        <v>152</v>
      </c>
      <c r="J94" s="181" t="str">
        <f>_xlfn.XLOOKUP($D94,Schedule[Schedule Item],Schedule[Finish],"")</f>
        <v/>
      </c>
      <c r="K94" s="286" t="str">
        <f>_xlfn.XLOOKUP($D94,Schedule[Schedule Item],Schedule[Local],"")</f>
        <v/>
      </c>
      <c r="L94" s="287">
        <f>_xlfn.XLOOKUP(F94,Schedule[Schedule Item],Schedule[Finish],"N/A")</f>
        <v>0</v>
      </c>
      <c r="M94" s="288" t="str">
        <f>_xlfn.XLOOKUP($D94,Schedule[Schedule Item],Schedule[Tour],"")</f>
        <v/>
      </c>
      <c r="N94" s="289" t="str">
        <f>_xlfn.XLOOKUP(H94,Schedule[Schedule Item],Schedule[Finish],"N/A")</f>
        <v>N/A</v>
      </c>
      <c r="O94" s="193" t="str">
        <f t="shared" si="0"/>
        <v/>
      </c>
      <c r="R94" s="293" t="s">
        <v>234</v>
      </c>
      <c r="S94" s="293"/>
      <c r="T94" s="325" t="str">
        <f>_xlfn.XLOOKUP(R94,'Advanced Checklist'!A106:A142,'Advanced Checklist'!B$96:B$132," ")</f>
        <v xml:space="preserve"> </v>
      </c>
      <c r="U94" s="326"/>
      <c r="V94" s="326"/>
      <c r="W94" s="327"/>
    </row>
    <row r="95" spans="4:23" ht="15" thickBot="1" x14ac:dyDescent="0.35">
      <c r="D95" s="290" t="s">
        <v>235</v>
      </c>
      <c r="E95" s="290"/>
      <c r="F95" s="290"/>
      <c r="G95" s="290"/>
      <c r="H95" s="191" t="str">
        <f>_xlfn.XLOOKUP(D95,Schedule[Schedule Item],Schedule[Start],"")</f>
        <v/>
      </c>
      <c r="I95" s="192" t="s">
        <v>152</v>
      </c>
      <c r="J95" s="181" t="str">
        <f>_xlfn.XLOOKUP($D95,Schedule[Schedule Item],Schedule[Finish],"")</f>
        <v/>
      </c>
      <c r="K95" s="286" t="str">
        <f>_xlfn.XLOOKUP($D95,Schedule[Schedule Item],Schedule[Local],"")</f>
        <v/>
      </c>
      <c r="L95" s="287">
        <f>_xlfn.XLOOKUP(F95,Schedule[Schedule Item],Schedule[Finish],"N/A")</f>
        <v>0</v>
      </c>
      <c r="M95" s="288" t="str">
        <f>_xlfn.XLOOKUP($D95,Schedule[Schedule Item],Schedule[Tour],"")</f>
        <v/>
      </c>
      <c r="N95" s="289" t="str">
        <f>_xlfn.XLOOKUP(H95,Schedule[Schedule Item],Schedule[Finish],"N/A")</f>
        <v>N/A</v>
      </c>
      <c r="O95" s="193" t="str">
        <f t="shared" si="0"/>
        <v/>
      </c>
      <c r="R95" s="293" t="s">
        <v>236</v>
      </c>
      <c r="S95" s="293"/>
      <c r="T95" s="325" t="str">
        <f>_xlfn.XLOOKUP(R95,'Advanced Checklist'!A107:A143,'Advanced Checklist'!B$96:B$132," ")</f>
        <v xml:space="preserve"> </v>
      </c>
      <c r="U95" s="326"/>
      <c r="V95" s="326"/>
      <c r="W95" s="327"/>
    </row>
    <row r="96" spans="4:23" ht="15" thickBot="1" x14ac:dyDescent="0.35">
      <c r="D96" s="290" t="s">
        <v>237</v>
      </c>
      <c r="E96" s="290"/>
      <c r="F96" s="290"/>
      <c r="G96" s="290"/>
      <c r="H96" s="191" t="str">
        <f>_xlfn.XLOOKUP(D96,Schedule[Schedule Item],Schedule[Start],"")</f>
        <v/>
      </c>
      <c r="I96" s="192" t="s">
        <v>152</v>
      </c>
      <c r="J96" s="181" t="str">
        <f>_xlfn.XLOOKUP($D96,Schedule[Schedule Item],Schedule[Finish],"")</f>
        <v/>
      </c>
      <c r="K96" s="286" t="str">
        <f>_xlfn.XLOOKUP($D96,Schedule[Schedule Item],Schedule[Local],"")</f>
        <v/>
      </c>
      <c r="L96" s="287">
        <f>_xlfn.XLOOKUP(F96,Schedule[Schedule Item],Schedule[Finish],"N/A")</f>
        <v>0</v>
      </c>
      <c r="M96" s="288" t="str">
        <f>_xlfn.XLOOKUP($D96,Schedule[Schedule Item],Schedule[Tour],"")</f>
        <v/>
      </c>
      <c r="N96" s="289" t="str">
        <f>_xlfn.XLOOKUP(H96,Schedule[Schedule Item],Schedule[Finish],"N/A")</f>
        <v>N/A</v>
      </c>
      <c r="O96" s="193" t="str">
        <f t="shared" si="0"/>
        <v/>
      </c>
    </row>
    <row r="97" spans="4:31" ht="15" thickBot="1" x14ac:dyDescent="0.35">
      <c r="D97" s="290" t="s">
        <v>238</v>
      </c>
      <c r="E97" s="290"/>
      <c r="F97" s="290"/>
      <c r="G97" s="290"/>
      <c r="H97" s="191" t="str">
        <f>_xlfn.XLOOKUP(D97,Schedule[Schedule Item],Schedule[Start],"")</f>
        <v/>
      </c>
      <c r="I97" s="192" t="s">
        <v>152</v>
      </c>
      <c r="J97" s="181" t="str">
        <f>_xlfn.XLOOKUP($D97,Schedule[Schedule Item],Schedule[Finish],"")</f>
        <v/>
      </c>
      <c r="K97" s="286" t="str">
        <f>_xlfn.XLOOKUP($D97,Schedule[Schedule Item],Schedule[Local],"")</f>
        <v/>
      </c>
      <c r="L97" s="287">
        <f>_xlfn.XLOOKUP(F97,Schedule[Schedule Item],Schedule[Finish],"N/A")</f>
        <v>0</v>
      </c>
      <c r="M97" s="288" t="str">
        <f>_xlfn.XLOOKUP($D97,Schedule[Schedule Item],Schedule[Tour],"")</f>
        <v/>
      </c>
      <c r="N97" s="289" t="str">
        <f>_xlfn.XLOOKUP(H97,Schedule[Schedule Item],Schedule[Finish],"N/A")</f>
        <v>N/A</v>
      </c>
      <c r="O97" s="193" t="str">
        <f t="shared" si="0"/>
        <v/>
      </c>
    </row>
    <row r="98" spans="4:31" ht="15" thickBot="1" x14ac:dyDescent="0.35">
      <c r="D98" s="290" t="s">
        <v>239</v>
      </c>
      <c r="E98" s="290"/>
      <c r="F98" s="290"/>
      <c r="G98" s="290"/>
      <c r="H98" s="191" t="str">
        <f>_xlfn.XLOOKUP(D98,Schedule[Schedule Item],Schedule[Start],"")</f>
        <v/>
      </c>
      <c r="I98" s="192" t="s">
        <v>152</v>
      </c>
      <c r="J98" s="181" t="str">
        <f>_xlfn.XLOOKUP($D98,Schedule[Schedule Item],Schedule[Finish],"")</f>
        <v/>
      </c>
      <c r="K98" s="286" t="str">
        <f>_xlfn.XLOOKUP($D98,Schedule[Schedule Item],Schedule[Local],"")</f>
        <v/>
      </c>
      <c r="L98" s="287">
        <f>_xlfn.XLOOKUP(F98,Schedule[Schedule Item],Schedule[Finish],"N/A")</f>
        <v>0</v>
      </c>
      <c r="M98" s="288" t="str">
        <f>_xlfn.XLOOKUP($D98,Schedule[Schedule Item],Schedule[Tour],"")</f>
        <v/>
      </c>
      <c r="N98" s="289" t="str">
        <f>_xlfn.XLOOKUP(H98,Schedule[Schedule Item],Schedule[Finish],"N/A")</f>
        <v>N/A</v>
      </c>
      <c r="O98" s="193" t="str">
        <f t="shared" si="0"/>
        <v/>
      </c>
      <c r="R98" s="353" t="s">
        <v>101</v>
      </c>
      <c r="S98" s="353"/>
      <c r="T98" s="353"/>
      <c r="U98" s="353"/>
      <c r="V98" s="353"/>
      <c r="W98" s="353"/>
      <c r="X98" s="353"/>
      <c r="Y98" s="353"/>
      <c r="Z98" s="353"/>
      <c r="AA98" s="353"/>
      <c r="AB98" s="353"/>
      <c r="AC98" s="353"/>
      <c r="AD98" s="353"/>
      <c r="AE98" s="353"/>
    </row>
    <row r="99" spans="4:31" ht="15" thickBot="1" x14ac:dyDescent="0.35">
      <c r="D99" s="290" t="s">
        <v>240</v>
      </c>
      <c r="E99" s="290"/>
      <c r="F99" s="290"/>
      <c r="G99" s="290"/>
      <c r="H99" s="191" t="str">
        <f>_xlfn.XLOOKUP(D99,Schedule[Schedule Item],Schedule[Start],"")</f>
        <v/>
      </c>
      <c r="I99" s="192" t="s">
        <v>152</v>
      </c>
      <c r="J99" s="181" t="str">
        <f>_xlfn.XLOOKUP($D99,Schedule[Schedule Item],Schedule[Finish],"")</f>
        <v/>
      </c>
      <c r="K99" s="286" t="str">
        <f>_xlfn.XLOOKUP($D99,Schedule[Schedule Item],Schedule[Local],"")</f>
        <v/>
      </c>
      <c r="L99" s="287">
        <f>_xlfn.XLOOKUP(F99,Schedule[Schedule Item],Schedule[Finish],"N/A")</f>
        <v>0</v>
      </c>
      <c r="M99" s="288" t="str">
        <f>_xlfn.XLOOKUP($D99,Schedule[Schedule Item],Schedule[Tour],"")</f>
        <v/>
      </c>
      <c r="N99" s="289" t="str">
        <f>_xlfn.XLOOKUP(H99,Schedule[Schedule Item],Schedule[Finish],"N/A")</f>
        <v>N/A</v>
      </c>
      <c r="O99" s="193" t="str">
        <f t="shared" si="0"/>
        <v/>
      </c>
    </row>
    <row r="100" spans="4:31" ht="15" thickBot="1" x14ac:dyDescent="0.35">
      <c r="D100" s="290" t="s">
        <v>241</v>
      </c>
      <c r="E100" s="290"/>
      <c r="F100" s="290"/>
      <c r="G100" s="290"/>
      <c r="H100" s="191" t="str">
        <f>_xlfn.XLOOKUP(D100,Schedule[Schedule Item],Schedule[Start],"")</f>
        <v/>
      </c>
      <c r="I100" s="192" t="s">
        <v>152</v>
      </c>
      <c r="J100" s="181" t="str">
        <f>_xlfn.XLOOKUP($D100,Schedule[Schedule Item],Schedule[Finish],"")</f>
        <v/>
      </c>
      <c r="K100" s="286" t="str">
        <f>_xlfn.XLOOKUP($D100,Schedule[Schedule Item],Schedule[Local],"")</f>
        <v/>
      </c>
      <c r="L100" s="287">
        <f>_xlfn.XLOOKUP(F100,Schedule[Schedule Item],Schedule[Finish],"N/A")</f>
        <v>0</v>
      </c>
      <c r="M100" s="288" t="str">
        <f>_xlfn.XLOOKUP($D100,Schedule[Schedule Item],Schedule[Tour],"")</f>
        <v/>
      </c>
      <c r="N100" s="289" t="str">
        <f>_xlfn.XLOOKUP(H100,Schedule[Schedule Item],Schedule[Finish],"N/A")</f>
        <v>N/A</v>
      </c>
      <c r="O100" s="193" t="str">
        <f t="shared" si="0"/>
        <v/>
      </c>
      <c r="T100" s="305" t="s">
        <v>242</v>
      </c>
      <c r="U100" s="305"/>
      <c r="V100" s="305"/>
      <c r="W100" s="305"/>
      <c r="X100" s="94" t="s">
        <v>105</v>
      </c>
      <c r="Y100" s="94"/>
      <c r="Z100" s="88" t="s">
        <v>147</v>
      </c>
    </row>
    <row r="101" spans="4:31" ht="15" thickBot="1" x14ac:dyDescent="0.35">
      <c r="D101" s="290" t="s">
        <v>243</v>
      </c>
      <c r="E101" s="290"/>
      <c r="F101" s="290"/>
      <c r="G101" s="290"/>
      <c r="H101" s="191" t="str">
        <f>_xlfn.XLOOKUP(D101,Schedule[Schedule Item],Schedule[Start],"")</f>
        <v/>
      </c>
      <c r="I101" s="192" t="s">
        <v>152</v>
      </c>
      <c r="J101" s="181" t="str">
        <f>_xlfn.XLOOKUP($D101,Schedule[Schedule Item],Schedule[Finish],"")</f>
        <v/>
      </c>
      <c r="K101" s="286" t="str">
        <f>_xlfn.XLOOKUP($D101,Schedule[Schedule Item],Schedule[Local],"")</f>
        <v/>
      </c>
      <c r="L101" s="287">
        <f>_xlfn.XLOOKUP(F101,Schedule[Schedule Item],Schedule[Finish],"N/A")</f>
        <v>0</v>
      </c>
      <c r="M101" s="288" t="str">
        <f>_xlfn.XLOOKUP($D101,Schedule[Schedule Item],Schedule[Tour],"")</f>
        <v/>
      </c>
      <c r="N101" s="289" t="str">
        <f>_xlfn.XLOOKUP(H101,Schedule[Schedule Item],Schedule[Finish],"N/A")</f>
        <v>N/A</v>
      </c>
      <c r="O101" s="193" t="str">
        <f t="shared" si="0"/>
        <v/>
      </c>
      <c r="T101" s="304" t="s">
        <v>108</v>
      </c>
      <c r="U101" s="304"/>
      <c r="V101" s="304"/>
      <c r="W101" s="304"/>
      <c r="X101" s="198" t="str">
        <f>_xlfn.XLOOKUP(T101,'Advanced Checklist'!$A$136:$A$168,'Advanced Checklist'!$F$136:$F$168,"")</f>
        <v>01:00 AM</v>
      </c>
      <c r="Y101" s="188" t="s">
        <v>152</v>
      </c>
      <c r="Z101" s="199" t="str">
        <f>_xlfn.XLOOKUP(T101,'Advanced Checklist'!$A$136:$A$168,'Advanced Checklist'!$G$136:$G$168,"")</f>
        <v>01:30 AM</v>
      </c>
    </row>
    <row r="102" spans="4:31" ht="15" thickBot="1" x14ac:dyDescent="0.35">
      <c r="D102" s="290" t="s">
        <v>244</v>
      </c>
      <c r="E102" s="290"/>
      <c r="F102" s="290"/>
      <c r="G102" s="290"/>
      <c r="H102" s="191" t="str">
        <f>_xlfn.XLOOKUP(D102,Schedule[Schedule Item],Schedule[Start],"")</f>
        <v/>
      </c>
      <c r="I102" s="192" t="s">
        <v>152</v>
      </c>
      <c r="J102" s="181" t="str">
        <f>_xlfn.XLOOKUP($D102,Schedule[Schedule Item],Schedule[Finish],"")</f>
        <v/>
      </c>
      <c r="K102" s="286" t="str">
        <f>_xlfn.XLOOKUP($D102,Schedule[Schedule Item],Schedule[Local],"")</f>
        <v/>
      </c>
      <c r="L102" s="287">
        <f>_xlfn.XLOOKUP(F102,Schedule[Schedule Item],Schedule[Finish],"N/A")</f>
        <v>0</v>
      </c>
      <c r="M102" s="288" t="str">
        <f>_xlfn.XLOOKUP($D102,Schedule[Schedule Item],Schedule[Tour],"")</f>
        <v/>
      </c>
      <c r="N102" s="289" t="str">
        <f>_xlfn.XLOOKUP(H102,Schedule[Schedule Item],Schedule[Finish],"N/A")</f>
        <v>N/A</v>
      </c>
      <c r="O102" s="193" t="str">
        <f t="shared" si="0"/>
        <v/>
      </c>
      <c r="T102" s="304" t="s">
        <v>245</v>
      </c>
      <c r="U102" s="304"/>
      <c r="V102" s="304"/>
      <c r="W102" s="304"/>
      <c r="X102" s="200" t="str">
        <f>_xlfn.XLOOKUP(T102,'Advanced Checklist'!$A$136:$A$168,'Advanced Checklist'!$F$136:$F$168,"")</f>
        <v/>
      </c>
      <c r="Y102" s="192" t="s">
        <v>152</v>
      </c>
      <c r="Z102" s="201" t="str">
        <f>_xlfn.XLOOKUP(T102,'Advanced Checklist'!$A$136:$A$168,'Advanced Checklist'!$G$136:$G$168,"")</f>
        <v/>
      </c>
    </row>
    <row r="103" spans="4:31" ht="15" thickBot="1" x14ac:dyDescent="0.35">
      <c r="D103" s="290" t="s">
        <v>246</v>
      </c>
      <c r="E103" s="290"/>
      <c r="F103" s="290"/>
      <c r="G103" s="290"/>
      <c r="H103" s="191" t="str">
        <f>_xlfn.XLOOKUP(D103,Schedule[Schedule Item],Schedule[Start],"")</f>
        <v/>
      </c>
      <c r="I103" s="192" t="s">
        <v>152</v>
      </c>
      <c r="J103" s="181" t="str">
        <f>_xlfn.XLOOKUP($D103,Schedule[Schedule Item],Schedule[Finish],"")</f>
        <v/>
      </c>
      <c r="K103" s="286" t="str">
        <f>_xlfn.XLOOKUP($D103,Schedule[Schedule Item],Schedule[Local],"")</f>
        <v/>
      </c>
      <c r="L103" s="287">
        <f>_xlfn.XLOOKUP(F103,Schedule[Schedule Item],Schedule[Finish],"N/A")</f>
        <v>0</v>
      </c>
      <c r="M103" s="288" t="str">
        <f>_xlfn.XLOOKUP($D103,Schedule[Schedule Item],Schedule[Tour],"")</f>
        <v/>
      </c>
      <c r="N103" s="289" t="str">
        <f>_xlfn.XLOOKUP(H103,Schedule[Schedule Item],Schedule[Finish],"N/A")</f>
        <v>N/A</v>
      </c>
      <c r="O103" s="193" t="str">
        <f t="shared" si="0"/>
        <v/>
      </c>
      <c r="T103" s="304" t="s">
        <v>247</v>
      </c>
      <c r="U103" s="304"/>
      <c r="V103" s="304"/>
      <c r="W103" s="304"/>
      <c r="X103" s="200" t="str">
        <f>_xlfn.XLOOKUP(T103,'Advanced Checklist'!$A$136:$A$168,'Advanced Checklist'!$F$136:$F$168,"")</f>
        <v/>
      </c>
      <c r="Y103" s="192" t="s">
        <v>152</v>
      </c>
      <c r="Z103" s="201" t="str">
        <f>_xlfn.XLOOKUP(T103,'Advanced Checklist'!$A$136:$A$168,'Advanced Checklist'!$G$136:$G$168,"")</f>
        <v/>
      </c>
    </row>
    <row r="104" spans="4:31" ht="15" thickBot="1" x14ac:dyDescent="0.35">
      <c r="D104" s="290" t="s">
        <v>248</v>
      </c>
      <c r="E104" s="290"/>
      <c r="F104" s="290"/>
      <c r="G104" s="290"/>
      <c r="H104" s="194" t="str">
        <f>_xlfn.XLOOKUP(D104,Schedule[Schedule Item],Schedule[Start],"")</f>
        <v/>
      </c>
      <c r="I104" s="195" t="s">
        <v>152</v>
      </c>
      <c r="J104" s="196" t="str">
        <f>_xlfn.XLOOKUP($D104,Schedule[Schedule Item],Schedule[Finish],"")</f>
        <v/>
      </c>
      <c r="K104" s="343" t="str">
        <f>_xlfn.XLOOKUP($D104,Schedule[Schedule Item],Schedule[Local],"")</f>
        <v/>
      </c>
      <c r="L104" s="344">
        <f>_xlfn.XLOOKUP(F104,Schedule[Schedule Item],Schedule[Finish],"N/A")</f>
        <v>0</v>
      </c>
      <c r="M104" s="351" t="str">
        <f>_xlfn.XLOOKUP($D104,Schedule[Schedule Item],Schedule[Tour],"")</f>
        <v/>
      </c>
      <c r="N104" s="352" t="str">
        <f>_xlfn.XLOOKUP(H104,Schedule[Schedule Item],Schedule[Finish],"N/A")</f>
        <v>N/A</v>
      </c>
      <c r="O104" s="197" t="str">
        <f t="shared" si="0"/>
        <v/>
      </c>
      <c r="T104" s="304" t="s">
        <v>249</v>
      </c>
      <c r="U104" s="304"/>
      <c r="V104" s="304"/>
      <c r="W104" s="304"/>
      <c r="X104" s="200" t="str">
        <f>_xlfn.XLOOKUP(T104,'Advanced Checklist'!$A$136:$A$168,'Advanced Checklist'!$F$136:$F$168,"")</f>
        <v/>
      </c>
      <c r="Y104" s="192" t="s">
        <v>152</v>
      </c>
      <c r="Z104" s="201" t="str">
        <f>_xlfn.XLOOKUP(T104,'Advanced Checklist'!$A$136:$A$168,'Advanced Checklist'!$G$136:$G$168,"")</f>
        <v/>
      </c>
    </row>
    <row r="105" spans="4:31" ht="15" thickBot="1" x14ac:dyDescent="0.35">
      <c r="T105" s="304" t="s">
        <v>111</v>
      </c>
      <c r="U105" s="304"/>
      <c r="V105" s="304"/>
      <c r="W105" s="304"/>
      <c r="X105" s="200" t="str">
        <f>_xlfn.XLOOKUP(T105,'Advanced Checklist'!$A$136:$A$168,'Advanced Checklist'!$F$136:$F$168,"")</f>
        <v>07:30 AM</v>
      </c>
      <c r="Y105" s="192" t="s">
        <v>152</v>
      </c>
      <c r="Z105" s="201" t="str">
        <f>_xlfn.XLOOKUP(T105,'Advanced Checklist'!$A$136:$A$168,'Advanced Checklist'!$G$136:$G$168,"")</f>
        <v>11:15 AM</v>
      </c>
    </row>
    <row r="106" spans="4:31" ht="15" thickBot="1" x14ac:dyDescent="0.35">
      <c r="T106" s="304" t="s">
        <v>250</v>
      </c>
      <c r="U106" s="304"/>
      <c r="V106" s="304"/>
      <c r="W106" s="304"/>
      <c r="X106" s="200" t="str">
        <f>_xlfn.XLOOKUP(T106,'Advanced Checklist'!$A$136:$A$168,'Advanced Checklist'!$F$136:$F$168,"")</f>
        <v/>
      </c>
      <c r="Y106" s="192" t="s">
        <v>152</v>
      </c>
      <c r="Z106" s="201" t="str">
        <f>_xlfn.XLOOKUP(T106,'Advanced Checklist'!$A$136:$A$168,'Advanced Checklist'!$G$136:$G$168,"")</f>
        <v/>
      </c>
    </row>
    <row r="107" spans="4:31" ht="15" thickBot="1" x14ac:dyDescent="0.35">
      <c r="D107" s="305" t="s">
        <v>251</v>
      </c>
      <c r="E107" s="305"/>
      <c r="F107" s="305"/>
      <c r="G107" s="305"/>
      <c r="H107" s="94" t="s">
        <v>105</v>
      </c>
      <c r="I107" s="94"/>
      <c r="J107" s="94" t="s">
        <v>147</v>
      </c>
      <c r="K107" s="305" t="s">
        <v>148</v>
      </c>
      <c r="L107" s="305"/>
      <c r="M107" s="305" t="s">
        <v>149</v>
      </c>
      <c r="N107" s="305"/>
      <c r="O107" s="94" t="s">
        <v>150</v>
      </c>
      <c r="T107" s="304" t="s">
        <v>252</v>
      </c>
      <c r="U107" s="304"/>
      <c r="V107" s="304"/>
      <c r="W107" s="304"/>
      <c r="X107" s="200" t="str">
        <f>_xlfn.XLOOKUP(T107,'Advanced Checklist'!$A$136:$A$168,'Advanced Checklist'!$F$136:$F$168,"")</f>
        <v/>
      </c>
      <c r="Y107" s="192" t="s">
        <v>152</v>
      </c>
      <c r="Z107" s="201" t="str">
        <f>_xlfn.XLOOKUP(T107,'Advanced Checklist'!$A$136:$A$168,'Advanced Checklist'!$G$136:$G$168,"")</f>
        <v/>
      </c>
    </row>
    <row r="108" spans="4:31" ht="15" thickBot="1" x14ac:dyDescent="0.35">
      <c r="D108" s="339" t="s">
        <v>253</v>
      </c>
      <c r="E108" s="339"/>
      <c r="F108" s="339"/>
      <c r="G108" s="340"/>
      <c r="H108" s="187" t="str">
        <f>_xlfn.XLOOKUP(D108,Schedule[Schedule Item],Schedule[Start]," ")</f>
        <v xml:space="preserve"> </v>
      </c>
      <c r="I108" s="188" t="s">
        <v>152</v>
      </c>
      <c r="J108" s="189" t="str">
        <f>_xlfn.XLOOKUP(D108,Schedule[Schedule Item],Schedule[Finish]," ")</f>
        <v xml:space="preserve"> </v>
      </c>
      <c r="K108" s="341" t="str">
        <f>_xlfn.XLOOKUP(D108,'Advanced Checklist'!A53:A92,'Advanced Checklist'!B53:B92," ")</f>
        <v xml:space="preserve"> </v>
      </c>
      <c r="L108" s="342"/>
      <c r="M108" s="295" t="str">
        <f>_xlfn.XLOOKUP(D108,'Advanced Checklist'!A53:A92,'Advanced Checklist'!C53:C92," ")</f>
        <v xml:space="preserve"> </v>
      </c>
      <c r="N108" s="296" t="str">
        <f>_xlfn.XLOOKUP(H108,Schedule[Schedule Item],Schedule[Finish],"N/A")</f>
        <v>N/A</v>
      </c>
      <c r="O108" s="190" t="str">
        <f>IFERROR(K108+M108," ")</f>
        <v xml:space="preserve"> </v>
      </c>
      <c r="T108" s="304" t="s">
        <v>254</v>
      </c>
      <c r="U108" s="304"/>
      <c r="V108" s="304"/>
      <c r="W108" s="304"/>
      <c r="X108" s="200" t="str">
        <f>_xlfn.XLOOKUP(T108,'Advanced Checklist'!$A$136:$A$168,'Advanced Checklist'!$F$136:$F$168,"")</f>
        <v/>
      </c>
      <c r="Y108" s="192" t="s">
        <v>152</v>
      </c>
      <c r="Z108" s="201" t="str">
        <f>_xlfn.XLOOKUP(T108,'Advanced Checklist'!$A$136:$A$168,'Advanced Checklist'!$G$136:$G$168,"")</f>
        <v/>
      </c>
    </row>
    <row r="109" spans="4:31" ht="15" thickBot="1" x14ac:dyDescent="0.35">
      <c r="D109" s="339" t="s">
        <v>90</v>
      </c>
      <c r="E109" s="339"/>
      <c r="F109" s="339"/>
      <c r="G109" s="340"/>
      <c r="H109" s="187" t="str">
        <f>_xlfn.XLOOKUP(D109,Schedule[Schedule Item],Schedule[Start]," ")</f>
        <v xml:space="preserve"> </v>
      </c>
      <c r="I109" s="192" t="s">
        <v>152</v>
      </c>
      <c r="J109" s="189" t="str">
        <f>_xlfn.XLOOKUP(D109,Schedule[Schedule Item],Schedule[Finish]," ")</f>
        <v xml:space="preserve"> </v>
      </c>
      <c r="K109" s="341" t="str">
        <f>_xlfn.XLOOKUP($D109,Schedule[Schedule Item],Schedule[Local],"")</f>
        <v/>
      </c>
      <c r="L109" s="342"/>
      <c r="M109" s="295" t="str">
        <f>_xlfn.XLOOKUP(D109,'Advanced Checklist'!A54:A93,'Advanced Checklist'!C54:C93," ")</f>
        <v xml:space="preserve"> </v>
      </c>
      <c r="N109" s="296" t="str">
        <f>_xlfn.XLOOKUP(H109,Schedule[Schedule Item],Schedule[Finish],"N/A")</f>
        <v>N/A</v>
      </c>
      <c r="O109" s="190" t="str">
        <f t="shared" ref="O109:O124" si="1">IFERROR(K109+M109," ")</f>
        <v xml:space="preserve"> </v>
      </c>
      <c r="T109" s="304" t="s">
        <v>255</v>
      </c>
      <c r="U109" s="304"/>
      <c r="V109" s="304"/>
      <c r="W109" s="304"/>
      <c r="X109" s="200" t="str">
        <f>_xlfn.XLOOKUP(T109,'Advanced Checklist'!$A$136:$A$168,'Advanced Checklist'!$F$136:$F$168,"")</f>
        <v/>
      </c>
      <c r="Y109" s="192" t="s">
        <v>152</v>
      </c>
      <c r="Z109" s="201" t="str">
        <f>_xlfn.XLOOKUP(T109,'Advanced Checklist'!$A$136:$A$168,'Advanced Checklist'!$G$136:$G$168,"")</f>
        <v/>
      </c>
    </row>
    <row r="110" spans="4:31" ht="15" thickBot="1" x14ac:dyDescent="0.35">
      <c r="D110" s="339" t="s">
        <v>84</v>
      </c>
      <c r="E110" s="339"/>
      <c r="F110" s="339"/>
      <c r="G110" s="340"/>
      <c r="H110" s="187" t="str">
        <f>_xlfn.XLOOKUP(D110,Schedule[Schedule Item],Schedule[Start]," ")</f>
        <v xml:space="preserve"> </v>
      </c>
      <c r="I110" s="192" t="s">
        <v>152</v>
      </c>
      <c r="J110" s="189" t="str">
        <f>_xlfn.XLOOKUP(D110,Schedule[Schedule Item],Schedule[Finish]," ")</f>
        <v xml:space="preserve"> </v>
      </c>
      <c r="K110" s="341" t="str">
        <f>_xlfn.XLOOKUP($D110,Schedule[Schedule Item],Schedule[Local],"")</f>
        <v/>
      </c>
      <c r="L110" s="342"/>
      <c r="M110" s="295" t="str">
        <f>_xlfn.XLOOKUP(D110,'Advanced Checklist'!A55:A94,'Advanced Checklist'!C55:C94," ")</f>
        <v xml:space="preserve"> </v>
      </c>
      <c r="N110" s="296" t="str">
        <f>_xlfn.XLOOKUP(H110,Schedule[Schedule Item],Schedule[Finish],"N/A")</f>
        <v>N/A</v>
      </c>
      <c r="O110" s="190" t="str">
        <f t="shared" si="1"/>
        <v xml:space="preserve"> </v>
      </c>
      <c r="T110" s="304" t="s">
        <v>256</v>
      </c>
      <c r="U110" s="304"/>
      <c r="V110" s="304"/>
      <c r="W110" s="304"/>
      <c r="X110" s="200" t="str">
        <f>_xlfn.XLOOKUP(T110,'Advanced Checklist'!$A$136:$A$168,'Advanced Checklist'!$F$136:$F$168,"")</f>
        <v/>
      </c>
      <c r="Y110" s="192" t="s">
        <v>152</v>
      </c>
      <c r="Z110" s="201" t="str">
        <f>_xlfn.XLOOKUP(T110,'Advanced Checklist'!$A$136:$A$168,'Advanced Checklist'!$G$136:$G$168,"")</f>
        <v/>
      </c>
    </row>
    <row r="111" spans="4:31" ht="15" thickBot="1" x14ac:dyDescent="0.35">
      <c r="D111" s="339" t="s">
        <v>81</v>
      </c>
      <c r="E111" s="339"/>
      <c r="F111" s="339"/>
      <c r="G111" s="340"/>
      <c r="H111" s="187" t="str">
        <f>_xlfn.XLOOKUP(D111,Schedule[Schedule Item],Schedule[Start]," ")</f>
        <v xml:space="preserve"> </v>
      </c>
      <c r="I111" s="192" t="s">
        <v>152</v>
      </c>
      <c r="J111" s="189" t="str">
        <f>_xlfn.XLOOKUP(D111,Schedule[Schedule Item],Schedule[Finish]," ")</f>
        <v xml:space="preserve"> </v>
      </c>
      <c r="K111" s="341" t="str">
        <f>_xlfn.XLOOKUP($D111,Schedule[Schedule Item],Schedule[Local],"")</f>
        <v/>
      </c>
      <c r="L111" s="342"/>
      <c r="M111" s="295" t="str">
        <f>_xlfn.XLOOKUP(D111,'Advanced Checklist'!A56:A95,'Advanced Checklist'!C56:C95," ")</f>
        <v xml:space="preserve"> </v>
      </c>
      <c r="N111" s="296" t="str">
        <f>_xlfn.XLOOKUP(H111,Schedule[Schedule Item],Schedule[Finish],"N/A")</f>
        <v>N/A</v>
      </c>
      <c r="O111" s="190" t="str">
        <f t="shared" si="1"/>
        <v xml:space="preserve"> </v>
      </c>
      <c r="T111" s="304" t="s">
        <v>257</v>
      </c>
      <c r="U111" s="304"/>
      <c r="V111" s="304"/>
      <c r="W111" s="304"/>
      <c r="X111" s="200" t="str">
        <f>_xlfn.XLOOKUP(T111,'Advanced Checklist'!$A$136:$A$168,'Advanced Checklist'!$F$136:$F$168,"")</f>
        <v/>
      </c>
      <c r="Y111" s="192" t="s">
        <v>152</v>
      </c>
      <c r="Z111" s="201" t="str">
        <f>_xlfn.XLOOKUP(T111,'Advanced Checklist'!$A$136:$A$168,'Advanced Checklist'!$G$136:$G$168,"")</f>
        <v/>
      </c>
    </row>
    <row r="112" spans="4:31" ht="16.8" thickBot="1" x14ac:dyDescent="0.35">
      <c r="D112" s="339" t="s">
        <v>258</v>
      </c>
      <c r="E112" s="339"/>
      <c r="F112" s="339"/>
      <c r="G112" s="340"/>
      <c r="H112" s="187" t="str">
        <f>_xlfn.XLOOKUP(D112,Schedule[Schedule Item],Schedule[Start]," ")</f>
        <v xml:space="preserve"> </v>
      </c>
      <c r="I112" s="192" t="s">
        <v>152</v>
      </c>
      <c r="J112" s="189" t="str">
        <f>_xlfn.XLOOKUP(D112,Schedule[Schedule Item],Schedule[Finish]," ")</f>
        <v xml:space="preserve"> </v>
      </c>
      <c r="K112" s="341" t="str">
        <f>_xlfn.XLOOKUP($D112,Schedule[Schedule Item],Schedule[Local],"")</f>
        <v/>
      </c>
      <c r="L112" s="342"/>
      <c r="M112" s="295" t="str">
        <f>_xlfn.XLOOKUP(D112,'Advanced Checklist'!A57:A96,'Advanced Checklist'!C57:C96," ")</f>
        <v xml:space="preserve"> </v>
      </c>
      <c r="N112" s="296" t="str">
        <f>_xlfn.XLOOKUP(H112,Schedule[Schedule Item],Schedule[Finish],"N/A")</f>
        <v>N/A</v>
      </c>
      <c r="O112" s="190" t="str">
        <f t="shared" si="1"/>
        <v xml:space="preserve"> </v>
      </c>
      <c r="T112" s="304" t="s">
        <v>259</v>
      </c>
      <c r="U112" s="304"/>
      <c r="V112" s="304"/>
      <c r="W112" s="304"/>
      <c r="X112" s="200" t="str">
        <f>_xlfn.XLOOKUP(T112,'Advanced Checklist'!$A$136:$A$168,'Advanced Checklist'!$F$136:$F$168,"")</f>
        <v/>
      </c>
      <c r="Y112" s="192" t="s">
        <v>152</v>
      </c>
      <c r="Z112" s="201" t="str">
        <f>_xlfn.XLOOKUP(T112,'Advanced Checklist'!$A$136:$A$168,'Advanced Checklist'!$G$136:$G$168,"")</f>
        <v/>
      </c>
    </row>
    <row r="113" spans="4:26" ht="16.8" thickBot="1" x14ac:dyDescent="0.35">
      <c r="D113" s="339" t="s">
        <v>260</v>
      </c>
      <c r="E113" s="339"/>
      <c r="F113" s="339"/>
      <c r="G113" s="340"/>
      <c r="H113" s="187" t="str">
        <f>_xlfn.XLOOKUP(D113,Schedule[Schedule Item],Schedule[Start]," ")</f>
        <v xml:space="preserve"> </v>
      </c>
      <c r="I113" s="192" t="s">
        <v>152</v>
      </c>
      <c r="J113" s="189" t="str">
        <f>_xlfn.XLOOKUP(D113,Schedule[Schedule Item],Schedule[Finish]," ")</f>
        <v xml:space="preserve"> </v>
      </c>
      <c r="K113" s="341" t="str">
        <f>_xlfn.XLOOKUP($D113,Schedule[Schedule Item],Schedule[Local],"")</f>
        <v/>
      </c>
      <c r="L113" s="342"/>
      <c r="M113" s="295" t="str">
        <f>_xlfn.XLOOKUP(D113,'Advanced Checklist'!A58:A97,'Advanced Checklist'!C58:C97," ")</f>
        <v xml:space="preserve"> </v>
      </c>
      <c r="N113" s="296" t="str">
        <f>_xlfn.XLOOKUP(H113,Schedule[Schedule Item],Schedule[Finish],"N/A")</f>
        <v>N/A</v>
      </c>
      <c r="O113" s="190" t="str">
        <f t="shared" si="1"/>
        <v xml:space="preserve"> </v>
      </c>
      <c r="T113" s="304" t="s">
        <v>261</v>
      </c>
      <c r="U113" s="304"/>
      <c r="V113" s="304"/>
      <c r="W113" s="304"/>
      <c r="X113" s="200" t="str">
        <f>_xlfn.XLOOKUP(T113,'Advanced Checklist'!$A$136:$A$168,'Advanced Checklist'!$F$136:$F$168,"")</f>
        <v/>
      </c>
      <c r="Y113" s="192" t="s">
        <v>152</v>
      </c>
      <c r="Z113" s="201" t="str">
        <f>_xlfn.XLOOKUP(T113,'Advanced Checklist'!$A$136:$A$168,'Advanced Checklist'!$G$136:$G$168,"")</f>
        <v/>
      </c>
    </row>
    <row r="114" spans="4:26" ht="16.8" thickBot="1" x14ac:dyDescent="0.35">
      <c r="D114" s="339" t="s">
        <v>262</v>
      </c>
      <c r="E114" s="339"/>
      <c r="F114" s="339"/>
      <c r="G114" s="340"/>
      <c r="H114" s="187" t="str">
        <f>_xlfn.XLOOKUP(D114,Schedule[Schedule Item],Schedule[Start]," ")</f>
        <v xml:space="preserve"> </v>
      </c>
      <c r="I114" s="192" t="s">
        <v>152</v>
      </c>
      <c r="J114" s="189" t="str">
        <f>_xlfn.XLOOKUP(D114,Schedule[Schedule Item],Schedule[Finish]," ")</f>
        <v xml:space="preserve"> </v>
      </c>
      <c r="K114" s="341" t="str">
        <f>_xlfn.XLOOKUP($D114,Schedule[Schedule Item],Schedule[Local],"")</f>
        <v/>
      </c>
      <c r="L114" s="342"/>
      <c r="M114" s="295" t="str">
        <f>_xlfn.XLOOKUP(D114,'Advanced Checklist'!A59:A98,'Advanced Checklist'!C59:C98," ")</f>
        <v xml:space="preserve"> </v>
      </c>
      <c r="N114" s="296" t="str">
        <f>_xlfn.XLOOKUP(H114,Schedule[Schedule Item],Schedule[Finish],"N/A")</f>
        <v>N/A</v>
      </c>
      <c r="O114" s="190" t="str">
        <f t="shared" si="1"/>
        <v xml:space="preserve"> </v>
      </c>
      <c r="T114" s="304" t="s">
        <v>263</v>
      </c>
      <c r="U114" s="304"/>
      <c r="V114" s="304"/>
      <c r="W114" s="304"/>
      <c r="X114" s="200" t="str">
        <f>_xlfn.XLOOKUP(T114,'Advanced Checklist'!$A$136:$A$168,'Advanced Checklist'!$F$136:$F$168,"")</f>
        <v/>
      </c>
      <c r="Y114" s="192" t="s">
        <v>152</v>
      </c>
      <c r="Z114" s="201" t="str">
        <f>_xlfn.XLOOKUP(T114,'Advanced Checklist'!$A$136:$A$168,'Advanced Checklist'!$G$136:$G$168,"")</f>
        <v/>
      </c>
    </row>
    <row r="115" spans="4:26" ht="15" thickBot="1" x14ac:dyDescent="0.35">
      <c r="D115" s="339" t="s">
        <v>264</v>
      </c>
      <c r="E115" s="339"/>
      <c r="F115" s="339"/>
      <c r="G115" s="340"/>
      <c r="H115" s="187" t="str">
        <f>_xlfn.XLOOKUP(D115,Schedule[Schedule Item],Schedule[Start]," ")</f>
        <v xml:space="preserve"> </v>
      </c>
      <c r="I115" s="192" t="s">
        <v>152</v>
      </c>
      <c r="J115" s="189" t="str">
        <f>_xlfn.XLOOKUP(D115,Schedule[Schedule Item],Schedule[Finish]," ")</f>
        <v xml:space="preserve"> </v>
      </c>
      <c r="K115" s="341" t="str">
        <f>_xlfn.XLOOKUP($D115,Schedule[Schedule Item],Schedule[Local],"")</f>
        <v/>
      </c>
      <c r="L115" s="342"/>
      <c r="M115" s="295" t="str">
        <f>_xlfn.XLOOKUP(D115,'Advanced Checklist'!A60:A99,'Advanced Checklist'!C60:C99," ")</f>
        <v xml:space="preserve"> </v>
      </c>
      <c r="N115" s="296" t="str">
        <f>_xlfn.XLOOKUP(H115,Schedule[Schedule Item],Schedule[Finish],"N/A")</f>
        <v>N/A</v>
      </c>
      <c r="O115" s="190" t="str">
        <f t="shared" si="1"/>
        <v xml:space="preserve"> </v>
      </c>
      <c r="T115" s="304" t="s">
        <v>265</v>
      </c>
      <c r="U115" s="304"/>
      <c r="V115" s="304"/>
      <c r="W115" s="304"/>
      <c r="X115" s="200" t="str">
        <f>_xlfn.XLOOKUP(T115,'Advanced Checklist'!$A$136:$A$168,'Advanced Checklist'!$F$136:$F$168,"")</f>
        <v/>
      </c>
      <c r="Y115" s="192" t="s">
        <v>152</v>
      </c>
      <c r="Z115" s="201" t="str">
        <f>_xlfn.XLOOKUP(T115,'Advanced Checklist'!$A$136:$A$168,'Advanced Checklist'!$G$136:$G$168,"")</f>
        <v/>
      </c>
    </row>
    <row r="116" spans="4:26" ht="15" thickBot="1" x14ac:dyDescent="0.35">
      <c r="D116" s="339" t="s">
        <v>266</v>
      </c>
      <c r="E116" s="339"/>
      <c r="F116" s="339"/>
      <c r="G116" s="340"/>
      <c r="H116" s="187" t="str">
        <f>_xlfn.XLOOKUP(D116,Schedule[Schedule Item],Schedule[Start]," ")</f>
        <v xml:space="preserve"> </v>
      </c>
      <c r="I116" s="192" t="s">
        <v>152</v>
      </c>
      <c r="J116" s="189" t="str">
        <f>_xlfn.XLOOKUP(D116,Schedule[Schedule Item],Schedule[Finish]," ")</f>
        <v xml:space="preserve"> </v>
      </c>
      <c r="K116" s="341" t="str">
        <f>_xlfn.XLOOKUP($D116,Schedule[Schedule Item],Schedule[Local],"")</f>
        <v/>
      </c>
      <c r="L116" s="342"/>
      <c r="M116" s="295" t="str">
        <f>_xlfn.XLOOKUP(D116,'Advanced Checklist'!A61:A100,'Advanced Checklist'!C61:C100," ")</f>
        <v xml:space="preserve"> </v>
      </c>
      <c r="N116" s="296" t="str">
        <f>_xlfn.XLOOKUP(H116,Schedule[Schedule Item],Schedule[Finish],"N/A")</f>
        <v>N/A</v>
      </c>
      <c r="O116" s="190" t="str">
        <f t="shared" si="1"/>
        <v xml:space="preserve"> </v>
      </c>
      <c r="T116" s="304" t="s">
        <v>267</v>
      </c>
      <c r="U116" s="304"/>
      <c r="V116" s="304"/>
      <c r="W116" s="304"/>
      <c r="X116" s="200" t="str">
        <f>_xlfn.XLOOKUP(T116,'Advanced Checklist'!$A$136:$A$168,'Advanced Checklist'!$F$136:$F$168,"")</f>
        <v/>
      </c>
      <c r="Y116" s="192" t="s">
        <v>152</v>
      </c>
      <c r="Z116" s="201" t="str">
        <f>_xlfn.XLOOKUP(T116,'Advanced Checklist'!$A$136:$A$168,'Advanced Checklist'!$G$136:$G$168,"")</f>
        <v/>
      </c>
    </row>
    <row r="117" spans="4:26" ht="15" thickBot="1" x14ac:dyDescent="0.35">
      <c r="D117" s="339" t="s">
        <v>268</v>
      </c>
      <c r="E117" s="339"/>
      <c r="F117" s="339"/>
      <c r="G117" s="340"/>
      <c r="H117" s="187" t="str">
        <f>_xlfn.XLOOKUP(D117,Schedule[Schedule Item],Schedule[Start]," ")</f>
        <v xml:space="preserve"> </v>
      </c>
      <c r="I117" s="192" t="s">
        <v>152</v>
      </c>
      <c r="J117" s="189" t="str">
        <f>_xlfn.XLOOKUP(D117,Schedule[Schedule Item],Schedule[Finish]," ")</f>
        <v xml:space="preserve"> </v>
      </c>
      <c r="K117" s="341" t="str">
        <f>_xlfn.XLOOKUP($D117,Schedule[Schedule Item],Schedule[Local],"")</f>
        <v/>
      </c>
      <c r="L117" s="342"/>
      <c r="M117" s="295" t="str">
        <f>_xlfn.XLOOKUP(D117,'Advanced Checklist'!A62:A101,'Advanced Checklist'!C62:C101," ")</f>
        <v xml:space="preserve"> </v>
      </c>
      <c r="N117" s="296" t="str">
        <f>_xlfn.XLOOKUP(H117,Schedule[Schedule Item],Schedule[Finish],"N/A")</f>
        <v>N/A</v>
      </c>
      <c r="O117" s="190" t="str">
        <f t="shared" si="1"/>
        <v xml:space="preserve"> </v>
      </c>
      <c r="T117" s="304" t="s">
        <v>269</v>
      </c>
      <c r="U117" s="304"/>
      <c r="V117" s="304"/>
      <c r="W117" s="304"/>
      <c r="X117" s="200" t="str">
        <f>_xlfn.XLOOKUP(T117,'Advanced Checklist'!$A$136:$A$168,'Advanced Checklist'!$F$136:$F$168,"")</f>
        <v/>
      </c>
      <c r="Y117" s="192" t="s">
        <v>152</v>
      </c>
      <c r="Z117" s="201" t="str">
        <f>_xlfn.XLOOKUP(T117,'Advanced Checklist'!$A$136:$A$168,'Advanced Checklist'!$G$136:$G$168,"")</f>
        <v/>
      </c>
    </row>
    <row r="118" spans="4:26" ht="15" thickBot="1" x14ac:dyDescent="0.35">
      <c r="D118" s="339" t="s">
        <v>270</v>
      </c>
      <c r="E118" s="339"/>
      <c r="F118" s="339"/>
      <c r="G118" s="340"/>
      <c r="H118" s="187" t="str">
        <f>_xlfn.XLOOKUP(D118,Schedule[Schedule Item],Schedule[Start]," ")</f>
        <v xml:space="preserve"> </v>
      </c>
      <c r="I118" s="192" t="s">
        <v>152</v>
      </c>
      <c r="J118" s="189" t="str">
        <f>_xlfn.XLOOKUP(D118,Schedule[Schedule Item],Schedule[Finish]," ")</f>
        <v xml:space="preserve"> </v>
      </c>
      <c r="K118" s="341" t="str">
        <f>_xlfn.XLOOKUP($D118,Schedule[Schedule Item],Schedule[Local],"")</f>
        <v/>
      </c>
      <c r="L118" s="342"/>
      <c r="M118" s="295" t="str">
        <f>_xlfn.XLOOKUP(D118,'Advanced Checklist'!A63:A102,'Advanced Checklist'!C63:C102," ")</f>
        <v xml:space="preserve"> </v>
      </c>
      <c r="N118" s="296" t="str">
        <f>_xlfn.XLOOKUP(H118,Schedule[Schedule Item],Schedule[Finish],"N/A")</f>
        <v>N/A</v>
      </c>
      <c r="O118" s="190" t="str">
        <f t="shared" si="1"/>
        <v xml:space="preserve"> </v>
      </c>
      <c r="T118" s="304" t="s">
        <v>271</v>
      </c>
      <c r="U118" s="304"/>
      <c r="V118" s="304"/>
      <c r="W118" s="304"/>
      <c r="X118" s="200" t="str">
        <f>_xlfn.XLOOKUP(T118,'Advanced Checklist'!$A$136:$A$168,'Advanced Checklist'!$F$136:$F$168,"")</f>
        <v/>
      </c>
      <c r="Y118" s="192" t="s">
        <v>152</v>
      </c>
      <c r="Z118" s="201" t="str">
        <f>_xlfn.XLOOKUP(T118,'Advanced Checklist'!$A$136:$A$168,'Advanced Checklist'!$G$136:$G$168,"")</f>
        <v/>
      </c>
    </row>
    <row r="119" spans="4:26" ht="15" thickBot="1" x14ac:dyDescent="0.35">
      <c r="D119" s="339" t="s">
        <v>272</v>
      </c>
      <c r="E119" s="339"/>
      <c r="F119" s="339"/>
      <c r="G119" s="340"/>
      <c r="H119" s="187" t="str">
        <f>_xlfn.XLOOKUP(D119,Schedule[Schedule Item],Schedule[Start]," ")</f>
        <v xml:space="preserve"> </v>
      </c>
      <c r="I119" s="192"/>
      <c r="J119" s="189" t="str">
        <f>_xlfn.XLOOKUP(D119,Schedule[Schedule Item],Schedule[Finish]," ")</f>
        <v xml:space="preserve"> </v>
      </c>
      <c r="K119" s="341" t="str">
        <f>_xlfn.XLOOKUP($D119,Schedule[Schedule Item],Schedule[Local],"")</f>
        <v/>
      </c>
      <c r="L119" s="342"/>
      <c r="M119" s="295" t="str">
        <f>_xlfn.XLOOKUP(D119,'Advanced Checklist'!A64:A103,'Advanced Checklist'!C64:C103," ")</f>
        <v xml:space="preserve"> </v>
      </c>
      <c r="N119" s="296" t="str">
        <f>_xlfn.XLOOKUP(H119,Schedule[Schedule Item],Schedule[Finish],"N/A")</f>
        <v>N/A</v>
      </c>
      <c r="O119" s="190" t="str">
        <f t="shared" si="1"/>
        <v xml:space="preserve"> </v>
      </c>
      <c r="T119" s="304" t="s">
        <v>273</v>
      </c>
      <c r="U119" s="304"/>
      <c r="V119" s="304"/>
      <c r="W119" s="304"/>
      <c r="X119" s="200" t="str">
        <f>_xlfn.XLOOKUP(T119,'Advanced Checklist'!$A$136:$A$168,'Advanced Checklist'!$F$136:$F$168,"")</f>
        <v/>
      </c>
      <c r="Y119" s="192" t="s">
        <v>152</v>
      </c>
      <c r="Z119" s="201" t="str">
        <f>_xlfn.XLOOKUP(T119,'Advanced Checklist'!$A$136:$A$168,'Advanced Checklist'!$G$136:$G$168,"")</f>
        <v/>
      </c>
    </row>
    <row r="120" spans="4:26" ht="15" thickBot="1" x14ac:dyDescent="0.35">
      <c r="D120" s="339" t="s">
        <v>78</v>
      </c>
      <c r="E120" s="339"/>
      <c r="F120" s="339"/>
      <c r="G120" s="340"/>
      <c r="H120" s="187" t="str">
        <f>_xlfn.XLOOKUP(D120,Schedule[Schedule Item],Schedule[Start]," ")</f>
        <v xml:space="preserve"> </v>
      </c>
      <c r="I120" s="192"/>
      <c r="J120" s="189" t="str">
        <f>_xlfn.XLOOKUP(D120,Schedule[Schedule Item],Schedule[Finish]," ")</f>
        <v xml:space="preserve"> </v>
      </c>
      <c r="K120" s="341" t="str">
        <f>_xlfn.XLOOKUP($D120,Schedule[Schedule Item],Schedule[Local],"")</f>
        <v/>
      </c>
      <c r="L120" s="342"/>
      <c r="M120" s="295" t="str">
        <f>_xlfn.XLOOKUP(D120,'Advanced Checklist'!A65:A104,'Advanced Checklist'!C65:C104," ")</f>
        <v xml:space="preserve"> </v>
      </c>
      <c r="N120" s="296" t="str">
        <f>_xlfn.XLOOKUP(H120,Schedule[Schedule Item],Schedule[Finish],"N/A")</f>
        <v>N/A</v>
      </c>
      <c r="O120" s="190" t="str">
        <f t="shared" si="1"/>
        <v xml:space="preserve"> </v>
      </c>
      <c r="T120" s="304" t="s">
        <v>274</v>
      </c>
      <c r="U120" s="304"/>
      <c r="V120" s="304"/>
      <c r="W120" s="304"/>
      <c r="X120" s="200" t="str">
        <f>_xlfn.XLOOKUP(T120,'Advanced Checklist'!$A$136:$A$168,'Advanced Checklist'!$F$136:$F$168,"")</f>
        <v/>
      </c>
      <c r="Y120" s="192" t="s">
        <v>152</v>
      </c>
      <c r="Z120" s="201" t="str">
        <f>_xlfn.XLOOKUP(T120,'Advanced Checklist'!$A$136:$A$168,'Advanced Checklist'!$G$136:$G$168,"")</f>
        <v/>
      </c>
    </row>
    <row r="121" spans="4:26" ht="15" thickBot="1" x14ac:dyDescent="0.35">
      <c r="D121" s="339" t="s">
        <v>275</v>
      </c>
      <c r="E121" s="339"/>
      <c r="F121" s="339"/>
      <c r="G121" s="340"/>
      <c r="H121" s="187" t="str">
        <f>_xlfn.XLOOKUP(D121,Schedule[Schedule Item],Schedule[Start]," ")</f>
        <v xml:space="preserve"> </v>
      </c>
      <c r="I121" s="192"/>
      <c r="J121" s="189" t="str">
        <f>_xlfn.XLOOKUP(D121,Schedule[Schedule Item],Schedule[Finish]," ")</f>
        <v xml:space="preserve"> </v>
      </c>
      <c r="K121" s="341" t="str">
        <f>_xlfn.XLOOKUP($D121,Schedule[Schedule Item],Schedule[Local],"")</f>
        <v/>
      </c>
      <c r="L121" s="342"/>
      <c r="M121" s="295" t="str">
        <f>_xlfn.XLOOKUP(D121,'Advanced Checklist'!A66:A105,'Advanced Checklist'!C66:C105," ")</f>
        <v xml:space="preserve"> </v>
      </c>
      <c r="N121" s="296" t="str">
        <f>_xlfn.XLOOKUP(H121,Schedule[Schedule Item],Schedule[Finish],"N/A")</f>
        <v>N/A</v>
      </c>
      <c r="O121" s="190" t="str">
        <f t="shared" si="1"/>
        <v xml:space="preserve"> </v>
      </c>
      <c r="T121" s="304" t="s">
        <v>276</v>
      </c>
      <c r="U121" s="304"/>
      <c r="V121" s="304"/>
      <c r="W121" s="304"/>
      <c r="X121" s="200" t="str">
        <f>_xlfn.XLOOKUP(T121,'Advanced Checklist'!$A$136:$A$168,'Advanced Checklist'!$F$136:$F$168,"")</f>
        <v/>
      </c>
      <c r="Y121" s="192" t="s">
        <v>152</v>
      </c>
      <c r="Z121" s="201" t="str">
        <f>_xlfn.XLOOKUP(T121,'Advanced Checklist'!$A$136:$A$168,'Advanced Checklist'!$G$136:$G$168,"")</f>
        <v/>
      </c>
    </row>
    <row r="122" spans="4:26" ht="15" thickBot="1" x14ac:dyDescent="0.35">
      <c r="D122" s="339" t="s">
        <v>277</v>
      </c>
      <c r="E122" s="339"/>
      <c r="F122" s="339"/>
      <c r="G122" s="340"/>
      <c r="H122" s="187" t="str">
        <f>_xlfn.XLOOKUP(D122,Schedule[Schedule Item],Schedule[Start]," ")</f>
        <v xml:space="preserve"> </v>
      </c>
      <c r="I122" s="192"/>
      <c r="J122" s="189" t="str">
        <f>_xlfn.XLOOKUP(D122,Schedule[Schedule Item],Schedule[Finish]," ")</f>
        <v xml:space="preserve"> </v>
      </c>
      <c r="K122" s="341" t="str">
        <f>_xlfn.XLOOKUP($D122,Schedule[Schedule Item],Schedule[Local],"")</f>
        <v/>
      </c>
      <c r="L122" s="342"/>
      <c r="M122" s="295" t="str">
        <f>_xlfn.XLOOKUP(D122,'Advanced Checklist'!A67:A106,'Advanced Checklist'!C67:C106," ")</f>
        <v xml:space="preserve"> </v>
      </c>
      <c r="N122" s="296" t="str">
        <f>_xlfn.XLOOKUP(H122,Schedule[Schedule Item],Schedule[Finish],"N/A")</f>
        <v>N/A</v>
      </c>
      <c r="O122" s="190" t="str">
        <f t="shared" si="1"/>
        <v xml:space="preserve"> </v>
      </c>
      <c r="T122" s="304" t="s">
        <v>278</v>
      </c>
      <c r="U122" s="304"/>
      <c r="V122" s="304"/>
      <c r="W122" s="304"/>
      <c r="X122" s="200" t="str">
        <f>_xlfn.XLOOKUP(T122,'Advanced Checklist'!$A$136:$A$168,'Advanced Checklist'!$F$136:$F$168,"")</f>
        <v/>
      </c>
      <c r="Y122" s="192" t="s">
        <v>152</v>
      </c>
      <c r="Z122" s="201" t="str">
        <f>_xlfn.XLOOKUP(T122,'Advanced Checklist'!$A$136:$A$168,'Advanced Checklist'!$G$136:$G$168,"")</f>
        <v/>
      </c>
    </row>
    <row r="123" spans="4:26" ht="15" thickBot="1" x14ac:dyDescent="0.35">
      <c r="D123" s="339" t="s">
        <v>279</v>
      </c>
      <c r="E123" s="339"/>
      <c r="F123" s="339"/>
      <c r="G123" s="340"/>
      <c r="H123" s="187" t="str">
        <f>_xlfn.XLOOKUP(D123,Schedule[Schedule Item],Schedule[Start]," ")</f>
        <v xml:space="preserve"> </v>
      </c>
      <c r="I123" s="192"/>
      <c r="J123" s="189" t="str">
        <f>_xlfn.XLOOKUP(D123,Schedule[Schedule Item],Schedule[Finish]," ")</f>
        <v xml:space="preserve"> </v>
      </c>
      <c r="K123" s="341" t="str">
        <f>_xlfn.XLOOKUP($D123,Schedule[Schedule Item],Schedule[Local],"")</f>
        <v/>
      </c>
      <c r="L123" s="342"/>
      <c r="M123" s="295" t="str">
        <f>_xlfn.XLOOKUP(D123,'Advanced Checklist'!A68:A107,'Advanced Checklist'!C68:C107," ")</f>
        <v xml:space="preserve"> </v>
      </c>
      <c r="N123" s="296" t="str">
        <f>_xlfn.XLOOKUP(H123,Schedule[Schedule Item],Schedule[Finish],"N/A")</f>
        <v>N/A</v>
      </c>
      <c r="O123" s="190" t="str">
        <f t="shared" si="1"/>
        <v xml:space="preserve"> </v>
      </c>
      <c r="T123" s="304" t="s">
        <v>280</v>
      </c>
      <c r="U123" s="304"/>
      <c r="V123" s="304"/>
      <c r="W123" s="304"/>
      <c r="X123" s="200" t="str">
        <f>_xlfn.XLOOKUP(T123,'Advanced Checklist'!$A$136:$A$168,'Advanced Checklist'!$F$136:$F$168,"")</f>
        <v/>
      </c>
      <c r="Y123" s="192" t="s">
        <v>152</v>
      </c>
      <c r="Z123" s="201" t="str">
        <f>_xlfn.XLOOKUP(T123,'Advanced Checklist'!$A$136:$A$168,'Advanced Checklist'!$G$136:$G$168,"")</f>
        <v/>
      </c>
    </row>
    <row r="124" spans="4:26" ht="15" thickBot="1" x14ac:dyDescent="0.35">
      <c r="D124" s="339" t="s">
        <v>281</v>
      </c>
      <c r="E124" s="339"/>
      <c r="F124" s="339"/>
      <c r="G124" s="340"/>
      <c r="H124" s="232" t="str">
        <f>_xlfn.XLOOKUP(D124,Schedule[Schedule Item],Schedule[Start]," ")</f>
        <v xml:space="preserve"> </v>
      </c>
      <c r="I124" s="195"/>
      <c r="J124" s="233" t="str">
        <f>_xlfn.XLOOKUP(D124,Schedule[Schedule Item],Schedule[Finish]," ")</f>
        <v xml:space="preserve"> </v>
      </c>
      <c r="K124" s="341" t="str">
        <f>_xlfn.XLOOKUP($D124,Schedule[Schedule Item],Schedule[Local],"")</f>
        <v/>
      </c>
      <c r="L124" s="345"/>
      <c r="M124" s="346" t="str">
        <f>_xlfn.XLOOKUP(D124,'Advanced Checklist'!A69:A108,'Advanced Checklist'!C69:C108," ")</f>
        <v xml:space="preserve"> </v>
      </c>
      <c r="N124" s="347" t="str">
        <f>_xlfn.XLOOKUP(H124,Schedule[Schedule Item],Schedule[Finish],"N/A")</f>
        <v>N/A</v>
      </c>
      <c r="O124" s="234" t="str">
        <f t="shared" si="1"/>
        <v xml:space="preserve"> </v>
      </c>
      <c r="T124" s="304" t="s">
        <v>282</v>
      </c>
      <c r="U124" s="304"/>
      <c r="V124" s="304"/>
      <c r="W124" s="304"/>
      <c r="X124" s="200" t="str">
        <f>_xlfn.XLOOKUP(T124,'Advanced Checklist'!$A$136:$A$168,'Advanced Checklist'!$F$136:$F$168,"")</f>
        <v/>
      </c>
      <c r="Y124" s="192" t="s">
        <v>152</v>
      </c>
      <c r="Z124" s="201" t="str">
        <f>_xlfn.XLOOKUP(T124,'Advanced Checklist'!$A$136:$A$168,'Advanced Checklist'!$G$136:$G$168,"")</f>
        <v/>
      </c>
    </row>
    <row r="125" spans="4:26" ht="15" thickBot="1" x14ac:dyDescent="0.35">
      <c r="T125" s="304" t="s">
        <v>283</v>
      </c>
      <c r="U125" s="304"/>
      <c r="V125" s="304"/>
      <c r="W125" s="304"/>
      <c r="X125" s="200" t="str">
        <f>_xlfn.XLOOKUP(T125,'Advanced Checklist'!$A$136:$A$168,'Advanced Checklist'!$F$136:$F$168,"")</f>
        <v/>
      </c>
      <c r="Y125" s="192" t="s">
        <v>152</v>
      </c>
      <c r="Z125" s="201" t="str">
        <f>_xlfn.XLOOKUP(T125,'Advanced Checklist'!$A$136:$A$168,'Advanced Checklist'!$G$136:$G$168,"")</f>
        <v/>
      </c>
    </row>
    <row r="126" spans="4:26" ht="15" thickBot="1" x14ac:dyDescent="0.35">
      <c r="T126" s="304" t="s">
        <v>284</v>
      </c>
      <c r="U126" s="304"/>
      <c r="V126" s="304"/>
      <c r="W126" s="304"/>
      <c r="X126" s="200" t="str">
        <f>_xlfn.XLOOKUP(T126,'Advanced Checklist'!$A$136:$A$168,'Advanced Checklist'!$F$136:$F$168,"")</f>
        <v/>
      </c>
      <c r="Y126" s="192" t="s">
        <v>152</v>
      </c>
      <c r="Z126" s="201" t="str">
        <f>_xlfn.XLOOKUP(T126,'Advanced Checklist'!$A$136:$A$168,'Advanced Checklist'!$G$136:$G$168,"")</f>
        <v/>
      </c>
    </row>
    <row r="127" spans="4:26" ht="15" thickBot="1" x14ac:dyDescent="0.35">
      <c r="T127" s="304" t="s">
        <v>285</v>
      </c>
      <c r="U127" s="304"/>
      <c r="V127" s="304"/>
      <c r="W127" s="304"/>
      <c r="X127" s="200" t="str">
        <f>_xlfn.XLOOKUP(T127,'Advanced Checklist'!$A$136:$A$168,'Advanced Checklist'!$F$136:$F$168,"")</f>
        <v/>
      </c>
      <c r="Y127" s="192" t="s">
        <v>152</v>
      </c>
      <c r="Z127" s="201" t="str">
        <f>_xlfn.XLOOKUP(T127,'Advanced Checklist'!$A$136:$A$168,'Advanced Checklist'!$G$136:$G$168,"")</f>
        <v/>
      </c>
    </row>
    <row r="128" spans="4:26" ht="15" thickBot="1" x14ac:dyDescent="0.35">
      <c r="T128" s="304" t="s">
        <v>286</v>
      </c>
      <c r="U128" s="304"/>
      <c r="V128" s="304"/>
      <c r="W128" s="304"/>
      <c r="X128" s="200" t="str">
        <f>_xlfn.XLOOKUP(T128,'Advanced Checklist'!$A$136:$A$168,'Advanced Checklist'!$F$136:$F$168,"")</f>
        <v/>
      </c>
      <c r="Y128" s="192" t="s">
        <v>152</v>
      </c>
      <c r="Z128" s="201" t="str">
        <f>_xlfn.XLOOKUP(T128,'Advanced Checklist'!$A$136:$A$168,'Advanced Checklist'!$G$136:$G$168,"")</f>
        <v/>
      </c>
    </row>
    <row r="129" spans="20:26" ht="15" thickBot="1" x14ac:dyDescent="0.35">
      <c r="T129" s="304" t="s">
        <v>287</v>
      </c>
      <c r="U129" s="304"/>
      <c r="V129" s="304"/>
      <c r="W129" s="304"/>
      <c r="X129" s="200" t="str">
        <f>_xlfn.XLOOKUP(T129,'Advanced Checklist'!$A$136:$A$168,'Advanced Checklist'!$F$136:$F$168,"")</f>
        <v/>
      </c>
      <c r="Y129" s="192" t="s">
        <v>152</v>
      </c>
      <c r="Z129" s="201" t="str">
        <f>_xlfn.XLOOKUP(T129,'Advanced Checklist'!$A$136:$A$168,'Advanced Checklist'!$G$136:$G$168,"")</f>
        <v/>
      </c>
    </row>
    <row r="130" spans="20:26" ht="15" thickBot="1" x14ac:dyDescent="0.35">
      <c r="T130" s="304" t="s">
        <v>288</v>
      </c>
      <c r="U130" s="304"/>
      <c r="V130" s="304"/>
      <c r="W130" s="304"/>
      <c r="X130" s="200" t="str">
        <f>_xlfn.XLOOKUP(T130,'Advanced Checklist'!$A$136:$A$168,'Advanced Checklist'!$F$136:$F$168,"")</f>
        <v/>
      </c>
      <c r="Y130" s="192" t="s">
        <v>152</v>
      </c>
      <c r="Z130" s="201" t="str">
        <f>_xlfn.XLOOKUP(T130,'Advanced Checklist'!$A$136:$A$168,'Advanced Checklist'!$G$136:$G$168,"")</f>
        <v/>
      </c>
    </row>
    <row r="131" spans="20:26" ht="15" thickBot="1" x14ac:dyDescent="0.35">
      <c r="T131" s="304" t="s">
        <v>289</v>
      </c>
      <c r="U131" s="304"/>
      <c r="V131" s="304"/>
      <c r="W131" s="304"/>
      <c r="X131" s="200" t="str">
        <f>_xlfn.XLOOKUP(T131,'Advanced Checklist'!$A$136:$A$168,'Advanced Checklist'!$F$136:$F$168,"")</f>
        <v/>
      </c>
      <c r="Y131" s="192" t="s">
        <v>152</v>
      </c>
      <c r="Z131" s="201" t="str">
        <f>_xlfn.XLOOKUP(T131,'Advanced Checklist'!$A$136:$A$168,'Advanced Checklist'!$G$136:$G$168,"")</f>
        <v/>
      </c>
    </row>
    <row r="132" spans="20:26" ht="15" thickBot="1" x14ac:dyDescent="0.35">
      <c r="T132" s="304" t="s">
        <v>290</v>
      </c>
      <c r="U132" s="304"/>
      <c r="V132" s="304"/>
      <c r="W132" s="304"/>
      <c r="X132" s="200" t="str">
        <f>_xlfn.XLOOKUP(T132,'Advanced Checklist'!$A$136:$A$168,'Advanced Checklist'!$F$136:$F$168,"")</f>
        <v/>
      </c>
      <c r="Y132" s="192" t="s">
        <v>152</v>
      </c>
      <c r="Z132" s="201" t="str">
        <f>_xlfn.XLOOKUP(T132,'Advanced Checklist'!$A$136:$A$168,'Advanced Checklist'!$G$136:$G$168,"")</f>
        <v/>
      </c>
    </row>
    <row r="133" spans="20:26" ht="15" thickBot="1" x14ac:dyDescent="0.35">
      <c r="T133" s="304" t="s">
        <v>291</v>
      </c>
      <c r="U133" s="304"/>
      <c r="V133" s="304"/>
      <c r="W133" s="304"/>
      <c r="X133" s="200" t="str">
        <f>_xlfn.XLOOKUP(T133,'Advanced Checklist'!$A$136:$A$168,'Advanced Checklist'!$F$136:$F$168,"")</f>
        <v/>
      </c>
      <c r="Y133" s="192" t="s">
        <v>152</v>
      </c>
      <c r="Z133" s="201" t="str">
        <f>_xlfn.XLOOKUP(T133,'Advanced Checklist'!$A$136:$A$168,'Advanced Checklist'!$G$136:$G$168,"")</f>
        <v/>
      </c>
    </row>
    <row r="134" spans="20:26" ht="15" thickBot="1" x14ac:dyDescent="0.35">
      <c r="T134" s="304" t="s">
        <v>292</v>
      </c>
      <c r="U134" s="304"/>
      <c r="V134" s="304"/>
      <c r="W134" s="304"/>
      <c r="X134" s="200" t="str">
        <f>_xlfn.XLOOKUP(T134,'Advanced Checklist'!$A$136:$A$168,'Advanced Checklist'!$F$136:$F$168,"")</f>
        <v/>
      </c>
      <c r="Y134" s="192" t="s">
        <v>152</v>
      </c>
      <c r="Z134" s="201" t="str">
        <f>_xlfn.XLOOKUP(T134,'Advanced Checklist'!$A$136:$A$168,'Advanced Checklist'!$G$136:$G$168,"")</f>
        <v/>
      </c>
    </row>
    <row r="135" spans="20:26" ht="15" thickBot="1" x14ac:dyDescent="0.35">
      <c r="T135" s="304" t="s">
        <v>293</v>
      </c>
      <c r="U135" s="304"/>
      <c r="V135" s="304"/>
      <c r="W135" s="304"/>
      <c r="X135" s="200" t="str">
        <f>_xlfn.XLOOKUP(T135,'Advanced Checklist'!$A$136:$A$168,'Advanced Checklist'!$F$136:$F$168,"")</f>
        <v/>
      </c>
      <c r="Y135" s="192" t="s">
        <v>152</v>
      </c>
      <c r="Z135" s="201" t="str">
        <f>_xlfn.XLOOKUP(T135,'Advanced Checklist'!$A$136:$A$168,'Advanced Checklist'!$G$136:$G$168,"")</f>
        <v/>
      </c>
    </row>
    <row r="136" spans="20:26" ht="15" thickBot="1" x14ac:dyDescent="0.35">
      <c r="T136" s="304" t="s">
        <v>116</v>
      </c>
      <c r="U136" s="304"/>
      <c r="V136" s="304"/>
      <c r="W136" s="304"/>
      <c r="X136" s="200" t="str">
        <f>_xlfn.XLOOKUP(T136,'Advanced Checklist'!$A$136:$A$168,'Advanced Checklist'!$F$136:$F$168,"")</f>
        <v>02:00 AM</v>
      </c>
      <c r="Y136" s="192" t="s">
        <v>152</v>
      </c>
      <c r="Z136" s="201" t="str">
        <f>_xlfn.XLOOKUP(T136,'Advanced Checklist'!$A$136:$A$168,'Advanced Checklist'!$G$136:$G$168,"")</f>
        <v>01:39 PM</v>
      </c>
    </row>
    <row r="137" spans="20:26" ht="15" thickBot="1" x14ac:dyDescent="0.35">
      <c r="T137" s="304" t="s">
        <v>294</v>
      </c>
      <c r="U137" s="304"/>
      <c r="V137" s="304"/>
      <c r="W137" s="304"/>
      <c r="X137" s="203" t="str">
        <f>_xlfn.XLOOKUP(T137,'Advanced Checklist'!$A$136:$A$168,'Advanced Checklist'!$F$136:$F$168,"")</f>
        <v/>
      </c>
      <c r="Y137" s="202" t="s">
        <v>152</v>
      </c>
      <c r="Z137" s="204" t="str">
        <f>_xlfn.XLOOKUP(T137,'Advanced Checklist'!$A$136:$A$168,'Advanced Checklist'!$G$136:$G$168,"")</f>
        <v/>
      </c>
    </row>
  </sheetData>
  <sortState xmlns:xlrd2="http://schemas.microsoft.com/office/spreadsheetml/2017/richdata2" ref="D47:G104">
    <sortCondition ref="D47:D104"/>
  </sortState>
  <mergeCells count="430">
    <mergeCell ref="B1:E9"/>
    <mergeCell ref="X35:AD35"/>
    <mergeCell ref="U35:W35"/>
    <mergeCell ref="D115:G115"/>
    <mergeCell ref="K115:L115"/>
    <mergeCell ref="M115:N115"/>
    <mergeCell ref="D116:G116"/>
    <mergeCell ref="K116:L116"/>
    <mergeCell ref="M116:N116"/>
    <mergeCell ref="R94:S94"/>
    <mergeCell ref="T94:W94"/>
    <mergeCell ref="R95:S95"/>
    <mergeCell ref="T95:W95"/>
    <mergeCell ref="T105:W105"/>
    <mergeCell ref="M104:N104"/>
    <mergeCell ref="R98:AE98"/>
    <mergeCell ref="K99:L99"/>
    <mergeCell ref="K96:L96"/>
    <mergeCell ref="K97:L97"/>
    <mergeCell ref="R74:S74"/>
    <mergeCell ref="T74:W74"/>
    <mergeCell ref="R75:S75"/>
    <mergeCell ref="T75:W75"/>
    <mergeCell ref="R76:S76"/>
    <mergeCell ref="D112:G112"/>
    <mergeCell ref="K112:L112"/>
    <mergeCell ref="M112:N112"/>
    <mergeCell ref="D113:G113"/>
    <mergeCell ref="K113:L113"/>
    <mergeCell ref="M113:N113"/>
    <mergeCell ref="D114:G114"/>
    <mergeCell ref="K114:L114"/>
    <mergeCell ref="K122:L122"/>
    <mergeCell ref="M121:N121"/>
    <mergeCell ref="M119:N119"/>
    <mergeCell ref="M120:N120"/>
    <mergeCell ref="M122:N122"/>
    <mergeCell ref="D120:G120"/>
    <mergeCell ref="D121:G121"/>
    <mergeCell ref="D122:G122"/>
    <mergeCell ref="K119:L119"/>
    <mergeCell ref="K120:L120"/>
    <mergeCell ref="K121:L121"/>
    <mergeCell ref="T115:W115"/>
    <mergeCell ref="T116:W116"/>
    <mergeCell ref="T117:W117"/>
    <mergeCell ref="T113:W113"/>
    <mergeCell ref="M99:N99"/>
    <mergeCell ref="M117:N117"/>
    <mergeCell ref="M118:N118"/>
    <mergeCell ref="T101:W101"/>
    <mergeCell ref="T102:W102"/>
    <mergeCell ref="T103:W103"/>
    <mergeCell ref="T104:W104"/>
    <mergeCell ref="M114:N114"/>
    <mergeCell ref="M111:N111"/>
    <mergeCell ref="R81:W81"/>
    <mergeCell ref="R91:S91"/>
    <mergeCell ref="T91:W91"/>
    <mergeCell ref="R92:S92"/>
    <mergeCell ref="T92:W92"/>
    <mergeCell ref="R93:S93"/>
    <mergeCell ref="T93:W93"/>
    <mergeCell ref="R85:S85"/>
    <mergeCell ref="T85:W85"/>
    <mergeCell ref="R86:S86"/>
    <mergeCell ref="T86:W86"/>
    <mergeCell ref="R87:S87"/>
    <mergeCell ref="T87:W87"/>
    <mergeCell ref="R88:S88"/>
    <mergeCell ref="T88:W88"/>
    <mergeCell ref="R89:S89"/>
    <mergeCell ref="T89:W89"/>
    <mergeCell ref="R84:S84"/>
    <mergeCell ref="T84:W84"/>
    <mergeCell ref="R90:S90"/>
    <mergeCell ref="T90:W90"/>
    <mergeCell ref="T76:W76"/>
    <mergeCell ref="R77:S77"/>
    <mergeCell ref="T77:W77"/>
    <mergeCell ref="R78:S78"/>
    <mergeCell ref="T78:W78"/>
    <mergeCell ref="T71:W71"/>
    <mergeCell ref="R72:S72"/>
    <mergeCell ref="T72:W72"/>
    <mergeCell ref="R73:S73"/>
    <mergeCell ref="T73:W73"/>
    <mergeCell ref="R65:S65"/>
    <mergeCell ref="T65:W65"/>
    <mergeCell ref="R66:S66"/>
    <mergeCell ref="T66:W66"/>
    <mergeCell ref="R67:S67"/>
    <mergeCell ref="T67:W67"/>
    <mergeCell ref="R68:S68"/>
    <mergeCell ref="T68:W68"/>
    <mergeCell ref="R69:S69"/>
    <mergeCell ref="T69:W69"/>
    <mergeCell ref="T133:W133"/>
    <mergeCell ref="T134:W134"/>
    <mergeCell ref="T135:W135"/>
    <mergeCell ref="T136:W136"/>
    <mergeCell ref="T137:W137"/>
    <mergeCell ref="R64:S64"/>
    <mergeCell ref="T123:W123"/>
    <mergeCell ref="T124:W124"/>
    <mergeCell ref="T125:W125"/>
    <mergeCell ref="T126:W126"/>
    <mergeCell ref="T127:W127"/>
    <mergeCell ref="T128:W128"/>
    <mergeCell ref="T129:W129"/>
    <mergeCell ref="T130:W130"/>
    <mergeCell ref="T131:W131"/>
    <mergeCell ref="T118:W118"/>
    <mergeCell ref="T122:W122"/>
    <mergeCell ref="T109:W109"/>
    <mergeCell ref="T110:W110"/>
    <mergeCell ref="T111:W111"/>
    <mergeCell ref="T112:W112"/>
    <mergeCell ref="R70:S70"/>
    <mergeCell ref="T70:W70"/>
    <mergeCell ref="R71:S71"/>
    <mergeCell ref="D109:G109"/>
    <mergeCell ref="K109:L109"/>
    <mergeCell ref="M109:N109"/>
    <mergeCell ref="D110:G110"/>
    <mergeCell ref="K110:L110"/>
    <mergeCell ref="M110:N110"/>
    <mergeCell ref="D111:G111"/>
    <mergeCell ref="K111:L111"/>
    <mergeCell ref="T132:W132"/>
    <mergeCell ref="K123:L123"/>
    <mergeCell ref="K124:L124"/>
    <mergeCell ref="M123:N123"/>
    <mergeCell ref="M124:N124"/>
    <mergeCell ref="D117:G117"/>
    <mergeCell ref="D118:G118"/>
    <mergeCell ref="D119:G119"/>
    <mergeCell ref="D123:G123"/>
    <mergeCell ref="D124:G124"/>
    <mergeCell ref="T121:W121"/>
    <mergeCell ref="K117:L117"/>
    <mergeCell ref="K118:L118"/>
    <mergeCell ref="T119:W119"/>
    <mergeCell ref="T120:W120"/>
    <mergeCell ref="T114:W114"/>
    <mergeCell ref="D100:G100"/>
    <mergeCell ref="D101:G101"/>
    <mergeCell ref="D102:G102"/>
    <mergeCell ref="D103:G103"/>
    <mergeCell ref="D104:G104"/>
    <mergeCell ref="T100:W100"/>
    <mergeCell ref="T106:W106"/>
    <mergeCell ref="T107:W107"/>
    <mergeCell ref="T108:W108"/>
    <mergeCell ref="D108:G108"/>
    <mergeCell ref="K108:L108"/>
    <mergeCell ref="M108:N108"/>
    <mergeCell ref="D107:G107"/>
    <mergeCell ref="K107:L107"/>
    <mergeCell ref="M107:N107"/>
    <mergeCell ref="K100:L100"/>
    <mergeCell ref="K101:L101"/>
    <mergeCell ref="K102:L102"/>
    <mergeCell ref="K103:L103"/>
    <mergeCell ref="K104:L104"/>
    <mergeCell ref="M103:N103"/>
    <mergeCell ref="M100:N100"/>
    <mergeCell ref="M101:N101"/>
    <mergeCell ref="M102:N102"/>
    <mergeCell ref="K84:L84"/>
    <mergeCell ref="K85:L85"/>
    <mergeCell ref="K91:L91"/>
    <mergeCell ref="K92:L92"/>
    <mergeCell ref="K86:L86"/>
    <mergeCell ref="K98:L98"/>
    <mergeCell ref="K87:L87"/>
    <mergeCell ref="K88:L88"/>
    <mergeCell ref="K89:L89"/>
    <mergeCell ref="K90:L90"/>
    <mergeCell ref="K93:L93"/>
    <mergeCell ref="K94:L94"/>
    <mergeCell ref="K95:L95"/>
    <mergeCell ref="R60:S60"/>
    <mergeCell ref="R61:S61"/>
    <mergeCell ref="R62:S62"/>
    <mergeCell ref="R63:S63"/>
    <mergeCell ref="Y55:AF64"/>
    <mergeCell ref="T60:W60"/>
    <mergeCell ref="R58:S58"/>
    <mergeCell ref="R59:S59"/>
    <mergeCell ref="R56:S56"/>
    <mergeCell ref="R57:S57"/>
    <mergeCell ref="T63:W63"/>
    <mergeCell ref="T64:W64"/>
    <mergeCell ref="T55:W55"/>
    <mergeCell ref="T56:W56"/>
    <mergeCell ref="T57:W57"/>
    <mergeCell ref="M88:N88"/>
    <mergeCell ref="M89:N89"/>
    <mergeCell ref="M64:N64"/>
    <mergeCell ref="M66:N66"/>
    <mergeCell ref="M65:N65"/>
    <mergeCell ref="M98:N98"/>
    <mergeCell ref="M97:N97"/>
    <mergeCell ref="M71:N71"/>
    <mergeCell ref="M96:N96"/>
    <mergeCell ref="M84:N84"/>
    <mergeCell ref="M85:N85"/>
    <mergeCell ref="M86:N86"/>
    <mergeCell ref="M82:N82"/>
    <mergeCell ref="M83:N83"/>
    <mergeCell ref="M87:N87"/>
    <mergeCell ref="M81:N81"/>
    <mergeCell ref="M90:N90"/>
    <mergeCell ref="M91:N91"/>
    <mergeCell ref="M92:N92"/>
    <mergeCell ref="M93:N93"/>
    <mergeCell ref="M94:N94"/>
    <mergeCell ref="M95:N95"/>
    <mergeCell ref="U14:W14"/>
    <mergeCell ref="U12:W12"/>
    <mergeCell ref="X22:Z22"/>
    <mergeCell ref="X12:AD12"/>
    <mergeCell ref="X20:AD20"/>
    <mergeCell ref="M60:N60"/>
    <mergeCell ref="M61:N61"/>
    <mergeCell ref="M62:N62"/>
    <mergeCell ref="M63:N63"/>
    <mergeCell ref="T61:W61"/>
    <mergeCell ref="T62:W62"/>
    <mergeCell ref="X37:AD40"/>
    <mergeCell ref="U37:W37"/>
    <mergeCell ref="X31:AD31"/>
    <mergeCell ref="Y51:Z51"/>
    <mergeCell ref="Y49:Z49"/>
    <mergeCell ref="Y47:Z47"/>
    <mergeCell ref="T48:W48"/>
    <mergeCell ref="T49:W49"/>
    <mergeCell ref="T50:W50"/>
    <mergeCell ref="U33:W33"/>
    <mergeCell ref="U31:W31"/>
    <mergeCell ref="R44:W44"/>
    <mergeCell ref="Y44:AF44"/>
    <mergeCell ref="M57:N57"/>
    <mergeCell ref="M58:N58"/>
    <mergeCell ref="M59:N59"/>
    <mergeCell ref="T51:W51"/>
    <mergeCell ref="T52:W52"/>
    <mergeCell ref="T53:W53"/>
    <mergeCell ref="T54:W54"/>
    <mergeCell ref="T58:W58"/>
    <mergeCell ref="T59:W59"/>
    <mergeCell ref="M56:N56"/>
    <mergeCell ref="M54:N54"/>
    <mergeCell ref="M55:N55"/>
    <mergeCell ref="X18:AD18"/>
    <mergeCell ref="X16:AD16"/>
    <mergeCell ref="X14:AD14"/>
    <mergeCell ref="O12:S12"/>
    <mergeCell ref="X33:AD33"/>
    <mergeCell ref="T47:W47"/>
    <mergeCell ref="B16:C16"/>
    <mergeCell ref="U22:W22"/>
    <mergeCell ref="U20:W20"/>
    <mergeCell ref="U18:W18"/>
    <mergeCell ref="U16:W16"/>
    <mergeCell ref="D16:G16"/>
    <mergeCell ref="O16:S16"/>
    <mergeCell ref="O14:S14"/>
    <mergeCell ref="D20:G20"/>
    <mergeCell ref="D18:G18"/>
    <mergeCell ref="O18:S18"/>
    <mergeCell ref="B12:C12"/>
    <mergeCell ref="B14:C14"/>
    <mergeCell ref="B22:C22"/>
    <mergeCell ref="B20:C20"/>
    <mergeCell ref="O22:S22"/>
    <mergeCell ref="O20:S20"/>
    <mergeCell ref="X24:Z24"/>
    <mergeCell ref="X26:AD29"/>
    <mergeCell ref="L28:N28"/>
    <mergeCell ref="L26:N26"/>
    <mergeCell ref="L24:N24"/>
    <mergeCell ref="U26:W26"/>
    <mergeCell ref="U24:W24"/>
    <mergeCell ref="B26:C26"/>
    <mergeCell ref="B24:C24"/>
    <mergeCell ref="O28:S28"/>
    <mergeCell ref="O26:S26"/>
    <mergeCell ref="O24:S24"/>
    <mergeCell ref="O29:R29"/>
    <mergeCell ref="D14:G14"/>
    <mergeCell ref="D12:G12"/>
    <mergeCell ref="D26:G26"/>
    <mergeCell ref="D24:G24"/>
    <mergeCell ref="D22:G22"/>
    <mergeCell ref="B18:C18"/>
    <mergeCell ref="D55:G55"/>
    <mergeCell ref="D46:G46"/>
    <mergeCell ref="K46:L46"/>
    <mergeCell ref="D47:G47"/>
    <mergeCell ref="D48:G48"/>
    <mergeCell ref="D49:G49"/>
    <mergeCell ref="L23:N23"/>
    <mergeCell ref="L20:N20"/>
    <mergeCell ref="L18:N18"/>
    <mergeCell ref="L16:N16"/>
    <mergeCell ref="L14:N14"/>
    <mergeCell ref="L22:N22"/>
    <mergeCell ref="L12:N12"/>
    <mergeCell ref="M46:N46"/>
    <mergeCell ref="B44:O44"/>
    <mergeCell ref="D32:S38"/>
    <mergeCell ref="B32:C32"/>
    <mergeCell ref="M53:N53"/>
    <mergeCell ref="R48:S48"/>
    <mergeCell ref="R49:S49"/>
    <mergeCell ref="R50:S50"/>
    <mergeCell ref="R51:S51"/>
    <mergeCell ref="R52:S52"/>
    <mergeCell ref="A47:C47"/>
    <mergeCell ref="R53:S53"/>
    <mergeCell ref="R54:S54"/>
    <mergeCell ref="R55:S55"/>
    <mergeCell ref="D53:G53"/>
    <mergeCell ref="D54:G54"/>
    <mergeCell ref="M47:N47"/>
    <mergeCell ref="M48:N48"/>
    <mergeCell ref="M49:N49"/>
    <mergeCell ref="M50:N50"/>
    <mergeCell ref="M51:N51"/>
    <mergeCell ref="M52:N52"/>
    <mergeCell ref="D50:G50"/>
    <mergeCell ref="D51:G51"/>
    <mergeCell ref="D52:G52"/>
    <mergeCell ref="R47:S47"/>
    <mergeCell ref="K62:L62"/>
    <mergeCell ref="K48:L48"/>
    <mergeCell ref="K47:L47"/>
    <mergeCell ref="K49:L49"/>
    <mergeCell ref="K50:L50"/>
    <mergeCell ref="K51:L51"/>
    <mergeCell ref="K52:L52"/>
    <mergeCell ref="K53:L53"/>
    <mergeCell ref="K54:L54"/>
    <mergeCell ref="K56:L56"/>
    <mergeCell ref="K57:L57"/>
    <mergeCell ref="K58:L58"/>
    <mergeCell ref="K59:L59"/>
    <mergeCell ref="K60:L60"/>
    <mergeCell ref="K61:L61"/>
    <mergeCell ref="K55:L55"/>
    <mergeCell ref="D64:G64"/>
    <mergeCell ref="D65:G65"/>
    <mergeCell ref="D66:G66"/>
    <mergeCell ref="D67:G67"/>
    <mergeCell ref="D56:G56"/>
    <mergeCell ref="D57:G57"/>
    <mergeCell ref="D58:G58"/>
    <mergeCell ref="D59:G59"/>
    <mergeCell ref="D60:G60"/>
    <mergeCell ref="D61:G61"/>
    <mergeCell ref="D62:G62"/>
    <mergeCell ref="D63:G63"/>
    <mergeCell ref="D84:G84"/>
    <mergeCell ref="D85:G85"/>
    <mergeCell ref="D86:G86"/>
    <mergeCell ref="D68:G68"/>
    <mergeCell ref="D69:G69"/>
    <mergeCell ref="D70:G70"/>
    <mergeCell ref="D71:G71"/>
    <mergeCell ref="D72:G72"/>
    <mergeCell ref="D73:G73"/>
    <mergeCell ref="D74:G74"/>
    <mergeCell ref="D75:G75"/>
    <mergeCell ref="D76:G76"/>
    <mergeCell ref="D77:G77"/>
    <mergeCell ref="D78:G78"/>
    <mergeCell ref="D79:G79"/>
    <mergeCell ref="D80:G80"/>
    <mergeCell ref="D81:G81"/>
    <mergeCell ref="D82:G82"/>
    <mergeCell ref="D83:G83"/>
    <mergeCell ref="D87:G87"/>
    <mergeCell ref="D88:G88"/>
    <mergeCell ref="D89:G89"/>
    <mergeCell ref="D90:G90"/>
    <mergeCell ref="D91:G91"/>
    <mergeCell ref="D92:G92"/>
    <mergeCell ref="D99:G99"/>
    <mergeCell ref="D93:G93"/>
    <mergeCell ref="D94:G94"/>
    <mergeCell ref="D95:G95"/>
    <mergeCell ref="D96:G96"/>
    <mergeCell ref="D97:G97"/>
    <mergeCell ref="D98:G98"/>
    <mergeCell ref="K83:L83"/>
    <mergeCell ref="K79:L79"/>
    <mergeCell ref="K64:L64"/>
    <mergeCell ref="K65:L65"/>
    <mergeCell ref="K66:L66"/>
    <mergeCell ref="K67:L67"/>
    <mergeCell ref="K71:L71"/>
    <mergeCell ref="K77:L77"/>
    <mergeCell ref="K78:L78"/>
    <mergeCell ref="K82:L82"/>
    <mergeCell ref="K63:L63"/>
    <mergeCell ref="M73:N73"/>
    <mergeCell ref="M74:N74"/>
    <mergeCell ref="M67:N67"/>
    <mergeCell ref="M68:N68"/>
    <mergeCell ref="M69:N69"/>
    <mergeCell ref="M70:N70"/>
    <mergeCell ref="K80:L80"/>
    <mergeCell ref="K81:L81"/>
    <mergeCell ref="K72:L72"/>
    <mergeCell ref="K73:L73"/>
    <mergeCell ref="K74:L74"/>
    <mergeCell ref="K75:L75"/>
    <mergeCell ref="K76:L76"/>
    <mergeCell ref="K68:L68"/>
    <mergeCell ref="K69:L69"/>
    <mergeCell ref="K70:L70"/>
    <mergeCell ref="M72:N72"/>
    <mergeCell ref="M77:N77"/>
    <mergeCell ref="M78:N78"/>
    <mergeCell ref="M79:N79"/>
    <mergeCell ref="M80:N80"/>
    <mergeCell ref="M75:N75"/>
    <mergeCell ref="M76:N76"/>
  </mergeCells>
  <phoneticPr fontId="14" type="noConversion"/>
  <pageMargins left="0.25" right="0.25" top="0.75" bottom="0.75" header="0.3" footer="0.3"/>
  <pageSetup paperSize="3" scale="64" fitToHeight="0" orientation="landscape" r:id="rId1"/>
  <ignoredErrors>
    <ignoredError sqref="M109:M11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83D8-2246-4747-84F4-9D53BF99C9D5}">
  <dimension ref="A1:AJ261"/>
  <sheetViews>
    <sheetView zoomScale="79" zoomScaleNormal="79" workbookViewId="0">
      <pane xSplit="1" topLeftCell="B1" activePane="topRight" state="frozen"/>
      <selection activeCell="O20" sqref="O20:S20"/>
      <selection pane="topRight" activeCell="O20" sqref="O20:S20"/>
    </sheetView>
  </sheetViews>
  <sheetFormatPr defaultColWidth="9.109375" defaultRowHeight="13.2" x14ac:dyDescent="0.25"/>
  <cols>
    <col min="1" max="1" width="66.109375" style="1" customWidth="1"/>
    <col min="2" max="2" width="20.44140625" style="1" bestFit="1" customWidth="1"/>
    <col min="3" max="3" width="34.33203125" style="1" bestFit="1" customWidth="1"/>
    <col min="4" max="4" width="10.44140625" style="1" bestFit="1" customWidth="1"/>
    <col min="5" max="5" width="16.6640625" style="1" bestFit="1" customWidth="1"/>
    <col min="6" max="6" width="12.44140625" style="1" bestFit="1" customWidth="1"/>
    <col min="7" max="7" width="16.109375" style="1" bestFit="1" customWidth="1"/>
    <col min="8" max="8" width="13.44140625" style="1" bestFit="1" customWidth="1"/>
    <col min="9" max="9" width="15.6640625" style="1" customWidth="1"/>
    <col min="10" max="10" width="14.44140625" style="1" customWidth="1"/>
    <col min="11" max="11" width="14.6640625" style="1" customWidth="1"/>
    <col min="12" max="12" width="14.6640625" style="3" customWidth="1"/>
    <col min="13" max="13" width="16.44140625" style="5" customWidth="1"/>
    <col min="14" max="14" width="11.44140625" style="7" customWidth="1"/>
    <col min="15" max="15" width="17.44140625" style="5" bestFit="1" customWidth="1"/>
    <col min="16" max="16" width="17.44140625" style="6" bestFit="1" customWidth="1"/>
    <col min="17" max="17" width="14.33203125" style="5" customWidth="1"/>
    <col min="18" max="18" width="19.109375" style="4" customWidth="1"/>
    <col min="19" max="19" width="16.109375" style="4" bestFit="1" customWidth="1"/>
    <col min="20" max="20" width="20.33203125" style="3" bestFit="1" customWidth="1"/>
    <col min="21" max="21" width="15.109375" style="3" customWidth="1"/>
    <col min="22" max="22" width="16.33203125" style="3" bestFit="1" customWidth="1"/>
    <col min="23" max="24" width="14.33203125" style="3" bestFit="1" customWidth="1"/>
    <col min="25" max="25" width="15.33203125" style="3" bestFit="1" customWidth="1"/>
    <col min="26" max="26" width="20.109375" style="3" bestFit="1" customWidth="1"/>
    <col min="27" max="27" width="14.44140625" style="3" bestFit="1" customWidth="1"/>
    <col min="28" max="28" width="16.33203125" style="3" bestFit="1" customWidth="1"/>
    <col min="29" max="29" width="12.44140625" style="3" bestFit="1" customWidth="1"/>
    <col min="30" max="30" width="13.44140625" style="3" bestFit="1" customWidth="1"/>
    <col min="31" max="31" width="18.33203125" style="1" bestFit="1" customWidth="1"/>
    <col min="32" max="32" width="12" style="1" customWidth="1"/>
    <col min="33" max="33" width="17.44140625" style="3" bestFit="1" customWidth="1"/>
    <col min="34" max="34" width="17.44140625" style="6" customWidth="1"/>
    <col min="35" max="35" width="12" style="2" customWidth="1"/>
    <col min="36" max="16384" width="9.109375" style="1"/>
  </cols>
  <sheetData>
    <row r="1" spans="1:36" s="208" customFormat="1" ht="64.5" customHeight="1" x14ac:dyDescent="0.25">
      <c r="A1" s="61" t="s">
        <v>295</v>
      </c>
      <c r="B1" s="61" t="s">
        <v>2</v>
      </c>
      <c r="C1" s="61" t="s">
        <v>296</v>
      </c>
      <c r="D1" s="61" t="s">
        <v>297</v>
      </c>
      <c r="E1" s="61" t="s">
        <v>298</v>
      </c>
      <c r="F1" s="205" t="s">
        <v>299</v>
      </c>
      <c r="G1" s="205" t="s">
        <v>300</v>
      </c>
      <c r="H1" s="206" t="s">
        <v>301</v>
      </c>
      <c r="I1" s="61" t="s">
        <v>302</v>
      </c>
      <c r="J1" s="61" t="s">
        <v>303</v>
      </c>
      <c r="K1" s="61" t="s">
        <v>304</v>
      </c>
      <c r="L1" s="64" t="s">
        <v>305</v>
      </c>
      <c r="M1" s="65" t="s">
        <v>306</v>
      </c>
      <c r="N1" s="63" t="s">
        <v>307</v>
      </c>
      <c r="O1" s="65" t="s">
        <v>308</v>
      </c>
      <c r="P1" s="63" t="s">
        <v>309</v>
      </c>
      <c r="Q1" s="65" t="s">
        <v>310</v>
      </c>
      <c r="R1" s="61" t="s">
        <v>311</v>
      </c>
      <c r="S1" s="61" t="s">
        <v>312</v>
      </c>
      <c r="T1" s="64" t="s">
        <v>313</v>
      </c>
      <c r="U1" s="64" t="s">
        <v>314</v>
      </c>
      <c r="V1" s="64" t="s">
        <v>315</v>
      </c>
      <c r="W1" s="64" t="s">
        <v>316</v>
      </c>
      <c r="X1" s="64" t="s">
        <v>317</v>
      </c>
      <c r="Y1" s="64" t="s">
        <v>318</v>
      </c>
      <c r="Z1" s="64" t="s">
        <v>319</v>
      </c>
      <c r="AA1" s="207" t="s">
        <v>320</v>
      </c>
      <c r="AB1" s="207" t="s">
        <v>321</v>
      </c>
      <c r="AC1" s="207" t="s">
        <v>322</v>
      </c>
      <c r="AD1" s="64" t="s">
        <v>323</v>
      </c>
      <c r="AE1" s="64" t="s">
        <v>9</v>
      </c>
      <c r="AF1" s="64" t="s">
        <v>324</v>
      </c>
      <c r="AG1" s="64" t="s">
        <v>325</v>
      </c>
      <c r="AH1" s="63" t="s">
        <v>326</v>
      </c>
      <c r="AI1" s="62" t="s">
        <v>327</v>
      </c>
      <c r="AJ1" s="61"/>
    </row>
    <row r="2" spans="1:36" ht="13.8" thickBot="1" x14ac:dyDescent="0.3">
      <c r="A2" s="209" t="s">
        <v>328</v>
      </c>
      <c r="B2" s="209"/>
      <c r="C2" s="209"/>
      <c r="D2" s="209"/>
      <c r="E2" s="209"/>
      <c r="F2" s="210"/>
      <c r="G2" s="210"/>
      <c r="H2" s="211">
        <f>SUM(H3:H354)</f>
        <v>186</v>
      </c>
      <c r="I2" s="212"/>
      <c r="J2" s="212"/>
      <c r="K2" s="212"/>
      <c r="L2" s="213"/>
      <c r="M2" s="214">
        <f>SUM(M3:M353)</f>
        <v>421623.52</v>
      </c>
      <c r="N2" s="215">
        <f t="shared" ref="N2:N35" si="0">M2/R2</f>
        <v>11.692601569649741</v>
      </c>
      <c r="O2" s="216">
        <f>SUM(O3:O353)</f>
        <v>255997.94999999995</v>
      </c>
      <c r="P2" s="217">
        <f t="shared" ref="P2:P33" si="1">O2/R2</f>
        <v>7.0994190077373185</v>
      </c>
      <c r="Q2" s="216">
        <f t="shared" ref="Q2:AE2" si="2">SUM(Q3:Q353)</f>
        <v>8181.9300000000012</v>
      </c>
      <c r="R2" s="218">
        <f t="shared" si="2"/>
        <v>36059</v>
      </c>
      <c r="S2" s="218">
        <f t="shared" si="2"/>
        <v>41048</v>
      </c>
      <c r="T2" s="219">
        <f t="shared" si="2"/>
        <v>2169112.4200000004</v>
      </c>
      <c r="U2" s="219">
        <f t="shared" si="2"/>
        <v>95790</v>
      </c>
      <c r="V2" s="219">
        <f t="shared" si="2"/>
        <v>185799.49</v>
      </c>
      <c r="W2" s="219">
        <f t="shared" si="2"/>
        <v>1665441.13</v>
      </c>
      <c r="X2" s="219">
        <f t="shared" si="2"/>
        <v>179625.48</v>
      </c>
      <c r="Y2" s="219">
        <f t="shared" si="2"/>
        <v>165135.56</v>
      </c>
      <c r="Z2" s="219">
        <f t="shared" si="2"/>
        <v>595541.87</v>
      </c>
      <c r="AA2" s="220">
        <f t="shared" si="2"/>
        <v>220550.02000000005</v>
      </c>
      <c r="AB2" s="220">
        <f t="shared" si="2"/>
        <v>30425</v>
      </c>
      <c r="AC2" s="219">
        <f t="shared" si="2"/>
        <v>210.91000000000005</v>
      </c>
      <c r="AD2" s="219">
        <f t="shared" si="2"/>
        <v>6150</v>
      </c>
      <c r="AE2" s="219">
        <f t="shared" si="2"/>
        <v>34064.239999999998</v>
      </c>
      <c r="AF2" s="221">
        <f t="shared" ref="AF2:AF33" si="3">AE2/R2</f>
        <v>0.94468066224798242</v>
      </c>
      <c r="AG2" s="219">
        <f>SUM(AG3:AG353)</f>
        <v>295171.34599999996</v>
      </c>
      <c r="AH2" s="222">
        <f>SUM(AH3:AH353)</f>
        <v>2120233.2400000002</v>
      </c>
      <c r="AI2" s="223">
        <f t="shared" ref="AI2:AI15" si="4">AG2/T2</f>
        <v>0.13607932132904385</v>
      </c>
      <c r="AJ2" s="209"/>
    </row>
    <row r="3" spans="1:36" ht="13.8" thickTop="1" x14ac:dyDescent="0.25">
      <c r="A3" s="1" t="s">
        <v>329</v>
      </c>
      <c r="B3" s="1" t="s">
        <v>330</v>
      </c>
      <c r="C3" s="1" t="s">
        <v>331</v>
      </c>
      <c r="D3" s="1" t="s">
        <v>332</v>
      </c>
      <c r="F3" s="60">
        <v>45481</v>
      </c>
      <c r="G3" s="60">
        <v>45492</v>
      </c>
      <c r="H3" s="1">
        <v>12</v>
      </c>
      <c r="L3" s="3">
        <v>0</v>
      </c>
      <c r="M3" s="5">
        <v>548</v>
      </c>
      <c r="N3" s="6">
        <f t="shared" si="0"/>
        <v>1.5657142857142856</v>
      </c>
      <c r="O3" s="5">
        <v>206.02</v>
      </c>
      <c r="P3" s="6">
        <f t="shared" si="1"/>
        <v>0.5886285714285715</v>
      </c>
      <c r="Q3" s="5">
        <v>206.02</v>
      </c>
      <c r="R3" s="4">
        <v>350</v>
      </c>
      <c r="S3" s="4">
        <v>350</v>
      </c>
      <c r="T3" s="3">
        <v>0</v>
      </c>
      <c r="U3" s="3">
        <v>0</v>
      </c>
      <c r="V3" s="3">
        <v>0</v>
      </c>
      <c r="W3" s="3">
        <v>1200</v>
      </c>
      <c r="X3" s="3">
        <v>12974.11</v>
      </c>
      <c r="Y3" s="3">
        <v>0</v>
      </c>
      <c r="Z3" s="3">
        <v>29103.27</v>
      </c>
      <c r="AA3" s="3">
        <v>0</v>
      </c>
      <c r="AB3" s="3">
        <v>0</v>
      </c>
      <c r="AC3" s="3">
        <v>0</v>
      </c>
      <c r="AD3" s="3">
        <v>0</v>
      </c>
      <c r="AE3" s="49">
        <v>0</v>
      </c>
      <c r="AF3" s="1">
        <f t="shared" si="3"/>
        <v>0</v>
      </c>
      <c r="AG3" s="3">
        <v>4348.6400000000003</v>
      </c>
      <c r="AH3" s="6">
        <v>0</v>
      </c>
      <c r="AI3" s="2" t="e">
        <f t="shared" si="4"/>
        <v>#DIV/0!</v>
      </c>
    </row>
    <row r="4" spans="1:36" x14ac:dyDescent="0.25">
      <c r="A4" s="1" t="s">
        <v>333</v>
      </c>
      <c r="B4" s="1" t="s">
        <v>334</v>
      </c>
      <c r="C4" s="1" t="s">
        <v>331</v>
      </c>
      <c r="D4" s="1" t="s">
        <v>332</v>
      </c>
      <c r="E4" s="1" t="s">
        <v>335</v>
      </c>
      <c r="F4" s="60">
        <v>45486</v>
      </c>
      <c r="G4" s="60">
        <v>45486</v>
      </c>
      <c r="H4" s="1">
        <v>1</v>
      </c>
      <c r="L4" s="3">
        <v>-7500</v>
      </c>
      <c r="M4" s="5">
        <v>10092</v>
      </c>
      <c r="N4" s="6">
        <f t="shared" si="0"/>
        <v>11.971530249110319</v>
      </c>
      <c r="O4" s="5">
        <v>5891.37</v>
      </c>
      <c r="P4" s="6">
        <f t="shared" si="1"/>
        <v>6.9885765124555155</v>
      </c>
      <c r="Q4" s="5">
        <v>840.46</v>
      </c>
      <c r="R4" s="4">
        <v>843</v>
      </c>
      <c r="S4" s="4">
        <v>992</v>
      </c>
      <c r="T4" s="3">
        <v>6434.45</v>
      </c>
      <c r="U4" s="3">
        <v>2043</v>
      </c>
      <c r="V4" s="3">
        <v>5447.93</v>
      </c>
      <c r="W4" s="3">
        <v>75000</v>
      </c>
      <c r="X4" s="3">
        <v>4432.75</v>
      </c>
      <c r="Y4" s="3">
        <v>1273.48</v>
      </c>
      <c r="Z4" s="3">
        <v>28706.51</v>
      </c>
      <c r="AA4" s="3">
        <v>4742.42</v>
      </c>
      <c r="AB4" s="3">
        <v>200</v>
      </c>
      <c r="AC4" s="3">
        <v>5.36</v>
      </c>
      <c r="AD4" s="3">
        <v>0</v>
      </c>
      <c r="AE4" s="3">
        <v>1012</v>
      </c>
      <c r="AF4" s="3">
        <f t="shared" si="3"/>
        <v>1.2004744958481612</v>
      </c>
      <c r="AG4" s="3">
        <v>-30339.004000000001</v>
      </c>
      <c r="AH4" s="6">
        <v>0</v>
      </c>
      <c r="AI4" s="2">
        <f t="shared" si="4"/>
        <v>-4.7150889353402388</v>
      </c>
    </row>
    <row r="5" spans="1:36" x14ac:dyDescent="0.25">
      <c r="A5" s="1" t="s">
        <v>336</v>
      </c>
      <c r="B5" s="1" t="s">
        <v>334</v>
      </c>
      <c r="C5" s="1" t="s">
        <v>331</v>
      </c>
      <c r="D5" s="1" t="s">
        <v>337</v>
      </c>
      <c r="F5" s="60">
        <v>45487</v>
      </c>
      <c r="G5" s="60">
        <v>45487</v>
      </c>
      <c r="H5" s="1">
        <v>1</v>
      </c>
      <c r="L5" s="3">
        <v>-1000</v>
      </c>
      <c r="M5" s="5">
        <v>2538</v>
      </c>
      <c r="N5" s="6">
        <f t="shared" si="0"/>
        <v>7.05</v>
      </c>
      <c r="O5" s="5">
        <v>1334.5</v>
      </c>
      <c r="P5" s="6">
        <f t="shared" si="1"/>
        <v>3.7069444444444444</v>
      </c>
      <c r="Q5" s="5">
        <v>0</v>
      </c>
      <c r="R5" s="4">
        <v>360</v>
      </c>
      <c r="S5" s="4">
        <v>399</v>
      </c>
      <c r="T5" s="3">
        <v>15385.58</v>
      </c>
      <c r="U5" s="3">
        <v>784</v>
      </c>
      <c r="V5" s="3">
        <v>1302.67</v>
      </c>
      <c r="W5" s="3">
        <v>10000</v>
      </c>
      <c r="X5" s="3">
        <v>3236.83</v>
      </c>
      <c r="Y5" s="3">
        <v>0</v>
      </c>
      <c r="Z5" s="3">
        <v>6521.36</v>
      </c>
      <c r="AA5" s="3">
        <v>2115.88</v>
      </c>
      <c r="AB5" s="3">
        <v>124</v>
      </c>
      <c r="AC5" s="3">
        <v>5.71</v>
      </c>
      <c r="AD5" s="3">
        <v>0</v>
      </c>
      <c r="AE5" s="3">
        <v>104</v>
      </c>
      <c r="AF5" s="3">
        <f t="shared" si="3"/>
        <v>0.28888888888888886</v>
      </c>
      <c r="AG5" s="3">
        <v>89.77</v>
      </c>
      <c r="AH5" s="6">
        <v>0</v>
      </c>
      <c r="AI5" s="2">
        <f t="shared" si="4"/>
        <v>5.8346841653028354E-3</v>
      </c>
    </row>
    <row r="6" spans="1:36" x14ac:dyDescent="0.25">
      <c r="A6" s="1" t="s">
        <v>338</v>
      </c>
      <c r="B6" s="1" t="s">
        <v>339</v>
      </c>
      <c r="C6" s="1" t="s">
        <v>331</v>
      </c>
      <c r="D6" s="1" t="s">
        <v>337</v>
      </c>
      <c r="F6" s="60">
        <v>45493</v>
      </c>
      <c r="G6" s="60">
        <v>45493</v>
      </c>
      <c r="H6" s="1">
        <v>1</v>
      </c>
      <c r="L6" s="3">
        <v>0</v>
      </c>
      <c r="M6" s="5">
        <v>118</v>
      </c>
      <c r="N6" s="6">
        <f t="shared" si="0"/>
        <v>10.727272727272727</v>
      </c>
      <c r="O6" s="5">
        <v>61.42</v>
      </c>
      <c r="P6" s="6">
        <f t="shared" si="1"/>
        <v>5.583636363636364</v>
      </c>
      <c r="Q6" s="5">
        <v>0</v>
      </c>
      <c r="R6" s="4">
        <v>11</v>
      </c>
      <c r="S6" s="4">
        <v>11</v>
      </c>
      <c r="T6" s="3">
        <v>128</v>
      </c>
      <c r="U6" s="3">
        <v>0</v>
      </c>
      <c r="V6" s="3">
        <v>0</v>
      </c>
      <c r="W6" s="3">
        <v>300</v>
      </c>
      <c r="X6" s="3">
        <v>209.99</v>
      </c>
      <c r="Y6" s="3">
        <v>0</v>
      </c>
      <c r="Z6" s="3">
        <v>71.989999999999995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f t="shared" si="3"/>
        <v>0</v>
      </c>
      <c r="AG6" s="3">
        <v>-392.56</v>
      </c>
      <c r="AH6" s="6">
        <v>0</v>
      </c>
      <c r="AI6" s="2">
        <f t="shared" si="4"/>
        <v>-3.066875</v>
      </c>
    </row>
    <row r="7" spans="1:36" x14ac:dyDescent="0.25">
      <c r="A7" s="1" t="s">
        <v>340</v>
      </c>
      <c r="B7" s="1" t="s">
        <v>339</v>
      </c>
      <c r="C7" s="1" t="s">
        <v>331</v>
      </c>
      <c r="D7" s="1" t="s">
        <v>337</v>
      </c>
      <c r="F7" s="60">
        <v>45493</v>
      </c>
      <c r="G7" s="60">
        <v>45493</v>
      </c>
      <c r="H7" s="1">
        <v>1</v>
      </c>
      <c r="L7" s="3">
        <v>0</v>
      </c>
      <c r="M7" s="5">
        <v>303</v>
      </c>
      <c r="N7" s="6">
        <f t="shared" si="0"/>
        <v>8.9117647058823533</v>
      </c>
      <c r="O7" s="5">
        <v>189.77</v>
      </c>
      <c r="P7" s="6">
        <f t="shared" si="1"/>
        <v>5.5814705882352946</v>
      </c>
      <c r="Q7" s="5">
        <v>0</v>
      </c>
      <c r="R7" s="4">
        <v>34</v>
      </c>
      <c r="S7" s="4">
        <v>34</v>
      </c>
      <c r="T7" s="3">
        <v>328</v>
      </c>
      <c r="U7" s="3">
        <v>0</v>
      </c>
      <c r="V7" s="3">
        <v>0</v>
      </c>
      <c r="W7" s="3">
        <v>350</v>
      </c>
      <c r="X7" s="3">
        <v>210</v>
      </c>
      <c r="Y7" s="3">
        <v>0</v>
      </c>
      <c r="Z7" s="3">
        <v>74.989999999999995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f t="shared" si="3"/>
        <v>0</v>
      </c>
      <c r="AG7" s="3">
        <v>-117.22</v>
      </c>
      <c r="AH7" s="6">
        <v>0</v>
      </c>
      <c r="AI7" s="2">
        <f t="shared" si="4"/>
        <v>-0.35737804878048779</v>
      </c>
    </row>
    <row r="8" spans="1:36" x14ac:dyDescent="0.25">
      <c r="A8" s="1" t="s">
        <v>341</v>
      </c>
      <c r="B8" s="1" t="s">
        <v>339</v>
      </c>
      <c r="C8" s="1" t="s">
        <v>331</v>
      </c>
      <c r="D8" s="1" t="s">
        <v>337</v>
      </c>
      <c r="F8" s="60">
        <v>45493</v>
      </c>
      <c r="G8" s="60">
        <v>45493</v>
      </c>
      <c r="H8" s="1">
        <v>1</v>
      </c>
      <c r="L8" s="3">
        <v>0</v>
      </c>
      <c r="M8" s="5">
        <v>73</v>
      </c>
      <c r="N8" s="6">
        <f t="shared" si="0"/>
        <v>10.428571428571429</v>
      </c>
      <c r="O8" s="5">
        <v>49.81</v>
      </c>
      <c r="P8" s="6">
        <f t="shared" si="1"/>
        <v>7.1157142857142857</v>
      </c>
      <c r="Q8" s="5">
        <v>0</v>
      </c>
      <c r="R8" s="4">
        <v>7</v>
      </c>
      <c r="S8" s="4">
        <v>7</v>
      </c>
      <c r="T8" s="3">
        <v>84</v>
      </c>
      <c r="U8" s="3">
        <v>0</v>
      </c>
      <c r="V8" s="3">
        <v>0</v>
      </c>
      <c r="W8" s="3">
        <v>100</v>
      </c>
      <c r="X8" s="3">
        <v>210</v>
      </c>
      <c r="Y8" s="3">
        <v>0</v>
      </c>
      <c r="Z8" s="3">
        <v>84.99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f t="shared" si="3"/>
        <v>0</v>
      </c>
      <c r="AG8" s="3">
        <v>-261.18</v>
      </c>
      <c r="AH8" s="6">
        <v>0</v>
      </c>
      <c r="AI8" s="2">
        <f t="shared" si="4"/>
        <v>-3.1092857142857144</v>
      </c>
    </row>
    <row r="9" spans="1:36" x14ac:dyDescent="0.25">
      <c r="A9" s="1" t="s">
        <v>342</v>
      </c>
      <c r="B9" s="1" t="s">
        <v>339</v>
      </c>
      <c r="C9" s="1" t="s">
        <v>331</v>
      </c>
      <c r="D9" s="1" t="s">
        <v>337</v>
      </c>
      <c r="F9" s="60">
        <v>45494</v>
      </c>
      <c r="G9" s="60">
        <v>45494</v>
      </c>
      <c r="H9" s="1">
        <v>1</v>
      </c>
      <c r="L9" s="3">
        <v>0</v>
      </c>
      <c r="M9" s="5">
        <v>235</v>
      </c>
      <c r="N9" s="6">
        <f t="shared" si="0"/>
        <v>9.7916666666666661</v>
      </c>
      <c r="O9" s="5">
        <v>124.32</v>
      </c>
      <c r="P9" s="6">
        <f t="shared" si="1"/>
        <v>5.18</v>
      </c>
      <c r="Q9" s="5">
        <v>0</v>
      </c>
      <c r="R9" s="4">
        <v>24</v>
      </c>
      <c r="S9" s="4">
        <v>24</v>
      </c>
      <c r="T9" s="3">
        <v>252</v>
      </c>
      <c r="U9" s="3">
        <v>0</v>
      </c>
      <c r="V9" s="3">
        <v>0</v>
      </c>
      <c r="W9" s="3">
        <v>300</v>
      </c>
      <c r="X9" s="3">
        <v>196.88</v>
      </c>
      <c r="Y9" s="3">
        <v>0</v>
      </c>
      <c r="Z9" s="3">
        <v>67.040000000000006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f t="shared" si="3"/>
        <v>0</v>
      </c>
      <c r="AG9" s="3">
        <v>-187.6</v>
      </c>
      <c r="AH9" s="6">
        <v>0</v>
      </c>
      <c r="AI9" s="2">
        <f t="shared" si="4"/>
        <v>-0.74444444444444446</v>
      </c>
    </row>
    <row r="10" spans="1:36" x14ac:dyDescent="0.25">
      <c r="A10" s="1" t="s">
        <v>343</v>
      </c>
      <c r="B10" s="1" t="s">
        <v>344</v>
      </c>
      <c r="C10" s="1" t="s">
        <v>345</v>
      </c>
      <c r="D10" s="1" t="s">
        <v>337</v>
      </c>
      <c r="F10" s="60">
        <v>45499</v>
      </c>
      <c r="G10" s="60">
        <v>45499</v>
      </c>
      <c r="H10" s="1">
        <v>1</v>
      </c>
      <c r="I10" s="1" t="s">
        <v>346</v>
      </c>
      <c r="J10" s="1" t="s">
        <v>346</v>
      </c>
      <c r="K10" s="1" t="s">
        <v>346</v>
      </c>
      <c r="L10" s="3">
        <v>3500</v>
      </c>
      <c r="M10" s="5">
        <v>1972</v>
      </c>
      <c r="N10" s="6">
        <f t="shared" si="0"/>
        <v>3.2487644151565074</v>
      </c>
      <c r="O10" s="5">
        <v>912</v>
      </c>
      <c r="P10" s="6">
        <f t="shared" si="1"/>
        <v>1.5024711696869852</v>
      </c>
      <c r="Q10" s="5">
        <v>0</v>
      </c>
      <c r="R10" s="4">
        <v>607</v>
      </c>
      <c r="S10" s="4">
        <v>709</v>
      </c>
      <c r="T10" s="3">
        <v>22862</v>
      </c>
      <c r="U10" s="3">
        <v>2604</v>
      </c>
      <c r="V10" s="3">
        <v>0</v>
      </c>
      <c r="W10" s="3">
        <v>0</v>
      </c>
      <c r="X10" s="3">
        <v>3603.84</v>
      </c>
      <c r="Y10" s="3">
        <v>0</v>
      </c>
      <c r="Z10" s="3">
        <v>661</v>
      </c>
      <c r="AA10" s="3">
        <v>3183.53</v>
      </c>
      <c r="AB10" s="3">
        <v>320</v>
      </c>
      <c r="AC10" s="3">
        <v>5.77</v>
      </c>
      <c r="AD10" s="3">
        <v>3500</v>
      </c>
      <c r="AE10" s="3">
        <v>400</v>
      </c>
      <c r="AF10" s="3">
        <f t="shared" si="3"/>
        <v>0.65897858319604607</v>
      </c>
      <c r="AG10" s="3">
        <v>14946.55</v>
      </c>
      <c r="AH10" s="6">
        <v>0</v>
      </c>
      <c r="AI10" s="2">
        <f t="shared" si="4"/>
        <v>0.65377263581488931</v>
      </c>
    </row>
    <row r="11" spans="1:36" x14ac:dyDescent="0.25">
      <c r="A11" s="1" t="s">
        <v>347</v>
      </c>
      <c r="B11" s="1" t="s">
        <v>339</v>
      </c>
      <c r="C11" s="1" t="s">
        <v>331</v>
      </c>
      <c r="D11" s="1" t="s">
        <v>337</v>
      </c>
      <c r="F11" s="60">
        <v>45500</v>
      </c>
      <c r="G11" s="60">
        <v>45500</v>
      </c>
      <c r="H11" s="1">
        <v>1</v>
      </c>
      <c r="L11" s="3">
        <v>0</v>
      </c>
      <c r="M11" s="5">
        <v>14</v>
      </c>
      <c r="N11" s="6">
        <f t="shared" si="0"/>
        <v>4.666666666666667</v>
      </c>
      <c r="O11" s="5">
        <v>10.49</v>
      </c>
      <c r="P11" s="6">
        <f t="shared" si="1"/>
        <v>3.4966666666666666</v>
      </c>
      <c r="Q11" s="5">
        <v>0</v>
      </c>
      <c r="R11" s="4">
        <v>3</v>
      </c>
      <c r="S11" s="4">
        <v>3</v>
      </c>
      <c r="T11" s="3">
        <v>30</v>
      </c>
      <c r="U11" s="3">
        <v>0</v>
      </c>
      <c r="V11" s="3">
        <v>0</v>
      </c>
      <c r="W11" s="3">
        <v>250</v>
      </c>
      <c r="X11" s="3">
        <v>164.58</v>
      </c>
      <c r="Y11" s="3">
        <v>0</v>
      </c>
      <c r="Z11" s="3">
        <v>69.989999999999995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f t="shared" si="3"/>
        <v>0</v>
      </c>
      <c r="AG11" s="1">
        <f>444.08</f>
        <v>444.08</v>
      </c>
      <c r="AH11" s="6">
        <v>0</v>
      </c>
      <c r="AI11" s="2">
        <f t="shared" si="4"/>
        <v>14.802666666666665</v>
      </c>
    </row>
    <row r="12" spans="1:36" x14ac:dyDescent="0.25">
      <c r="A12" s="1" t="s">
        <v>348</v>
      </c>
      <c r="B12" s="1" t="s">
        <v>339</v>
      </c>
      <c r="C12" s="1" t="s">
        <v>331</v>
      </c>
      <c r="D12" s="1" t="s">
        <v>337</v>
      </c>
      <c r="F12" s="60">
        <v>45500</v>
      </c>
      <c r="G12" s="60">
        <v>45500</v>
      </c>
      <c r="H12" s="1">
        <v>1</v>
      </c>
      <c r="L12" s="3">
        <v>-100</v>
      </c>
      <c r="M12" s="5">
        <v>478</v>
      </c>
      <c r="N12" s="6">
        <f t="shared" si="0"/>
        <v>8.3859649122807021</v>
      </c>
      <c r="O12" s="5">
        <v>316.63</v>
      </c>
      <c r="P12" s="6">
        <f t="shared" si="1"/>
        <v>5.5549122807017541</v>
      </c>
      <c r="Q12" s="5">
        <v>0</v>
      </c>
      <c r="R12" s="4">
        <v>57</v>
      </c>
      <c r="S12" s="4">
        <v>57</v>
      </c>
      <c r="T12" s="3">
        <v>662</v>
      </c>
      <c r="U12" s="3">
        <v>0</v>
      </c>
      <c r="V12" s="3">
        <v>0</v>
      </c>
      <c r="W12" s="3">
        <v>212.8</v>
      </c>
      <c r="X12" s="3">
        <v>164.59</v>
      </c>
      <c r="Y12" s="3">
        <v>0</v>
      </c>
      <c r="Z12" s="3">
        <v>70.989999999999995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f t="shared" si="3"/>
        <v>0</v>
      </c>
      <c r="AG12" s="3">
        <v>530.97</v>
      </c>
      <c r="AH12" s="6">
        <v>0</v>
      </c>
      <c r="AI12" s="2">
        <f t="shared" si="4"/>
        <v>0.80206948640483389</v>
      </c>
    </row>
    <row r="13" spans="1:36" x14ac:dyDescent="0.25">
      <c r="A13" s="1" t="s">
        <v>349</v>
      </c>
      <c r="B13" s="1" t="s">
        <v>339</v>
      </c>
      <c r="C13" s="1" t="s">
        <v>331</v>
      </c>
      <c r="D13" s="1" t="s">
        <v>337</v>
      </c>
      <c r="F13" s="60">
        <v>45500</v>
      </c>
      <c r="G13" s="60">
        <v>45500</v>
      </c>
      <c r="H13" s="1">
        <v>1</v>
      </c>
      <c r="L13" s="3">
        <v>0</v>
      </c>
      <c r="M13" s="5">
        <v>52</v>
      </c>
      <c r="N13" s="6">
        <f t="shared" si="0"/>
        <v>17.333333333333332</v>
      </c>
      <c r="O13" s="5">
        <v>11.15</v>
      </c>
      <c r="P13" s="6">
        <f t="shared" si="1"/>
        <v>3.7166666666666668</v>
      </c>
      <c r="Q13" s="5">
        <v>0</v>
      </c>
      <c r="R13" s="4">
        <v>3</v>
      </c>
      <c r="S13" s="4">
        <v>3</v>
      </c>
      <c r="T13" s="3">
        <v>36</v>
      </c>
      <c r="U13" s="3">
        <v>0</v>
      </c>
      <c r="V13" s="3">
        <v>0</v>
      </c>
      <c r="W13" s="3">
        <v>11.53</v>
      </c>
      <c r="X13" s="3">
        <v>164.58</v>
      </c>
      <c r="Y13" s="3">
        <v>0</v>
      </c>
      <c r="Z13" s="3">
        <v>64.38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f t="shared" si="3"/>
        <v>0</v>
      </c>
      <c r="AG13" s="3">
        <v>-193.34</v>
      </c>
      <c r="AH13" s="6">
        <v>0</v>
      </c>
      <c r="AI13" s="2">
        <f t="shared" si="4"/>
        <v>-5.3705555555555557</v>
      </c>
    </row>
    <row r="14" spans="1:36" s="50" customFormat="1" ht="13.8" thickBot="1" x14ac:dyDescent="0.3">
      <c r="A14" s="1" t="s">
        <v>350</v>
      </c>
      <c r="B14" s="50" t="s">
        <v>339</v>
      </c>
      <c r="C14" s="50" t="s">
        <v>331</v>
      </c>
      <c r="D14" s="50" t="s">
        <v>337</v>
      </c>
      <c r="F14" s="57">
        <v>45501</v>
      </c>
      <c r="G14" s="57">
        <v>45501</v>
      </c>
      <c r="H14" s="50">
        <v>1</v>
      </c>
      <c r="L14" s="52">
        <v>0</v>
      </c>
      <c r="M14" s="54">
        <v>252</v>
      </c>
      <c r="N14" s="55">
        <f t="shared" si="0"/>
        <v>10.5</v>
      </c>
      <c r="O14" s="54">
        <v>-16.55</v>
      </c>
      <c r="P14" s="55">
        <f t="shared" si="1"/>
        <v>-0.68958333333333333</v>
      </c>
      <c r="Q14" s="54">
        <v>0</v>
      </c>
      <c r="R14" s="53">
        <v>24</v>
      </c>
      <c r="S14" s="53">
        <v>24</v>
      </c>
      <c r="T14" s="52">
        <v>286</v>
      </c>
      <c r="U14" s="52">
        <v>0</v>
      </c>
      <c r="V14" s="52">
        <v>0</v>
      </c>
      <c r="W14" s="52">
        <v>300</v>
      </c>
      <c r="X14" s="52">
        <v>190</v>
      </c>
      <c r="Y14" s="52">
        <v>0</v>
      </c>
      <c r="Z14" s="52">
        <v>85.37</v>
      </c>
      <c r="AA14" s="52">
        <v>0</v>
      </c>
      <c r="AB14" s="52">
        <v>0</v>
      </c>
      <c r="AC14" s="52">
        <v>0</v>
      </c>
      <c r="AD14" s="52">
        <v>0</v>
      </c>
      <c r="AE14" s="52">
        <v>0</v>
      </c>
      <c r="AF14" s="52">
        <f t="shared" si="3"/>
        <v>0</v>
      </c>
      <c r="AG14" s="50">
        <v>-305.92</v>
      </c>
      <c r="AH14" s="55">
        <v>0</v>
      </c>
      <c r="AI14" s="51">
        <f t="shared" si="4"/>
        <v>-1.0696503496503498</v>
      </c>
    </row>
    <row r="15" spans="1:36" x14ac:dyDescent="0.25">
      <c r="A15" s="1" t="s">
        <v>351</v>
      </c>
      <c r="B15" s="1" t="s">
        <v>330</v>
      </c>
      <c r="C15" s="1" t="s">
        <v>331</v>
      </c>
      <c r="D15" s="1" t="s">
        <v>337</v>
      </c>
      <c r="F15" s="60">
        <v>45505</v>
      </c>
      <c r="G15" s="60">
        <v>45505</v>
      </c>
      <c r="H15" s="1">
        <v>1</v>
      </c>
      <c r="L15" s="3">
        <v>0</v>
      </c>
      <c r="M15" s="5">
        <v>437</v>
      </c>
      <c r="N15" s="6">
        <f t="shared" si="0"/>
        <v>7.9454545454545453</v>
      </c>
      <c r="O15" s="5">
        <v>303.75</v>
      </c>
      <c r="P15" s="6">
        <f t="shared" si="1"/>
        <v>5.5227272727272725</v>
      </c>
      <c r="Q15" s="5">
        <v>0</v>
      </c>
      <c r="R15" s="4">
        <v>55</v>
      </c>
      <c r="S15" s="4">
        <v>55</v>
      </c>
      <c r="T15" s="3">
        <v>0</v>
      </c>
      <c r="U15" s="3">
        <v>0</v>
      </c>
      <c r="V15" s="3">
        <v>0</v>
      </c>
      <c r="W15" s="3">
        <v>150</v>
      </c>
      <c r="X15" s="3">
        <v>391.25</v>
      </c>
      <c r="Y15" s="3">
        <v>0</v>
      </c>
      <c r="Z15" s="3">
        <v>270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f t="shared" si="3"/>
        <v>0</v>
      </c>
      <c r="AG15" s="3">
        <v>-507.5</v>
      </c>
      <c r="AH15" s="6">
        <v>0</v>
      </c>
      <c r="AI15" s="2" t="e">
        <f t="shared" si="4"/>
        <v>#DIV/0!</v>
      </c>
    </row>
    <row r="16" spans="1:36" x14ac:dyDescent="0.25">
      <c r="A16" s="1" t="s">
        <v>352</v>
      </c>
      <c r="B16" s="1" t="s">
        <v>330</v>
      </c>
      <c r="C16" s="1" t="s">
        <v>331</v>
      </c>
      <c r="D16" s="1" t="s">
        <v>332</v>
      </c>
      <c r="F16" s="60">
        <v>45507</v>
      </c>
      <c r="G16" s="60">
        <v>45507</v>
      </c>
      <c r="H16" s="1">
        <v>1</v>
      </c>
      <c r="L16" s="3">
        <v>0</v>
      </c>
      <c r="M16" s="5">
        <v>0</v>
      </c>
      <c r="N16" s="6">
        <f t="shared" si="0"/>
        <v>0</v>
      </c>
      <c r="O16" s="5">
        <v>0</v>
      </c>
      <c r="P16" s="6">
        <f t="shared" si="1"/>
        <v>0</v>
      </c>
      <c r="Q16" s="5">
        <v>0</v>
      </c>
      <c r="R16" s="4">
        <v>45</v>
      </c>
      <c r="S16" s="4">
        <v>45</v>
      </c>
      <c r="T16" s="3">
        <v>0</v>
      </c>
      <c r="U16" s="3">
        <v>0</v>
      </c>
      <c r="V16" s="3">
        <v>0</v>
      </c>
      <c r="W16" s="3">
        <v>0</v>
      </c>
      <c r="X16" s="235"/>
      <c r="Y16" s="3">
        <v>0</v>
      </c>
      <c r="Z16" s="235"/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f t="shared" si="3"/>
        <v>0</v>
      </c>
      <c r="AG16" s="235">
        <v>0</v>
      </c>
      <c r="AH16" s="6">
        <v>0</v>
      </c>
    </row>
    <row r="17" spans="1:35" x14ac:dyDescent="0.25">
      <c r="A17" s="1" t="s">
        <v>353</v>
      </c>
      <c r="B17" s="1" t="s">
        <v>339</v>
      </c>
      <c r="C17" s="1" t="s">
        <v>331</v>
      </c>
      <c r="D17" s="1" t="s">
        <v>337</v>
      </c>
      <c r="F17" s="60">
        <v>45507</v>
      </c>
      <c r="G17" s="60">
        <v>45507</v>
      </c>
      <c r="H17" s="1">
        <v>1</v>
      </c>
      <c r="L17" s="3">
        <v>-100</v>
      </c>
      <c r="M17" s="5">
        <v>219</v>
      </c>
      <c r="N17" s="6">
        <f t="shared" si="0"/>
        <v>8.4230769230769234</v>
      </c>
      <c r="O17" s="5">
        <v>108.11</v>
      </c>
      <c r="P17" s="6">
        <f t="shared" si="1"/>
        <v>4.1580769230769228</v>
      </c>
      <c r="Q17" s="5">
        <v>0</v>
      </c>
      <c r="R17" s="4">
        <v>26</v>
      </c>
      <c r="S17" s="4">
        <v>26</v>
      </c>
      <c r="T17" s="3">
        <v>278</v>
      </c>
      <c r="U17" s="3">
        <v>0</v>
      </c>
      <c r="V17" s="3">
        <v>0</v>
      </c>
      <c r="W17" s="3">
        <v>89.06</v>
      </c>
      <c r="X17" s="3">
        <v>174.59</v>
      </c>
      <c r="Y17" s="3">
        <v>0</v>
      </c>
      <c r="Z17" s="3">
        <v>66.989999999999995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f t="shared" si="3"/>
        <v>0</v>
      </c>
      <c r="AG17" s="3">
        <v>55.47</v>
      </c>
      <c r="AH17" s="6">
        <v>0</v>
      </c>
      <c r="AI17" s="2">
        <f t="shared" ref="AI17:AI60" si="5">AG17/T17</f>
        <v>0.19953237410071942</v>
      </c>
    </row>
    <row r="18" spans="1:35" x14ac:dyDescent="0.25">
      <c r="A18" s="1" t="s">
        <v>354</v>
      </c>
      <c r="B18" s="1" t="s">
        <v>339</v>
      </c>
      <c r="C18" s="1" t="s">
        <v>331</v>
      </c>
      <c r="D18" s="1" t="s">
        <v>337</v>
      </c>
      <c r="F18" s="60">
        <v>45507</v>
      </c>
      <c r="G18" s="60">
        <v>45507</v>
      </c>
      <c r="H18" s="1">
        <v>1</v>
      </c>
      <c r="L18" s="3">
        <v>-100</v>
      </c>
      <c r="M18" s="5">
        <v>94</v>
      </c>
      <c r="N18" s="6">
        <f t="shared" si="0"/>
        <v>7.833333333333333</v>
      </c>
      <c r="O18" s="5">
        <v>34.51</v>
      </c>
      <c r="P18" s="6">
        <f t="shared" si="1"/>
        <v>2.875833333333333</v>
      </c>
      <c r="Q18" s="5">
        <v>0</v>
      </c>
      <c r="R18" s="4">
        <v>12</v>
      </c>
      <c r="S18" s="4">
        <v>12</v>
      </c>
      <c r="T18" s="3">
        <v>118</v>
      </c>
      <c r="U18" s="3">
        <v>0</v>
      </c>
      <c r="V18" s="3">
        <v>0</v>
      </c>
      <c r="W18" s="3">
        <v>37.799999999999997</v>
      </c>
      <c r="X18" s="3">
        <v>174.58</v>
      </c>
      <c r="Y18" s="3">
        <v>0</v>
      </c>
      <c r="Z18" s="3">
        <v>66.989999999999995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f t="shared" si="3"/>
        <v>0</v>
      </c>
      <c r="AG18" s="3">
        <v>-126.86</v>
      </c>
      <c r="AH18" s="6">
        <v>0</v>
      </c>
      <c r="AI18" s="2">
        <f t="shared" si="5"/>
        <v>-1.075084745762712</v>
      </c>
    </row>
    <row r="19" spans="1:35" x14ac:dyDescent="0.25">
      <c r="A19" s="1" t="s">
        <v>355</v>
      </c>
      <c r="B19" s="1" t="s">
        <v>339</v>
      </c>
      <c r="C19" s="1" t="s">
        <v>331</v>
      </c>
      <c r="D19" s="1" t="s">
        <v>337</v>
      </c>
      <c r="F19" s="60">
        <v>45507</v>
      </c>
      <c r="G19" s="60">
        <v>45507</v>
      </c>
      <c r="H19" s="1">
        <v>1</v>
      </c>
      <c r="L19" s="3">
        <v>0</v>
      </c>
      <c r="M19" s="5">
        <v>89</v>
      </c>
      <c r="N19" s="6">
        <f t="shared" si="0"/>
        <v>14.833333333333334</v>
      </c>
      <c r="O19" s="5">
        <v>16.23</v>
      </c>
      <c r="P19" s="6">
        <f t="shared" si="1"/>
        <v>2.7050000000000001</v>
      </c>
      <c r="Q19" s="5">
        <v>0</v>
      </c>
      <c r="R19" s="4">
        <v>6</v>
      </c>
      <c r="S19" s="4">
        <v>6</v>
      </c>
      <c r="T19" s="3">
        <v>72</v>
      </c>
      <c r="U19" s="3">
        <v>0</v>
      </c>
      <c r="V19" s="3">
        <v>0</v>
      </c>
      <c r="W19" s="3">
        <v>150</v>
      </c>
      <c r="X19" s="3">
        <v>174.58</v>
      </c>
      <c r="Y19" s="3">
        <v>0</v>
      </c>
      <c r="Z19" s="3">
        <v>80.739999999999995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f t="shared" si="3"/>
        <v>0</v>
      </c>
      <c r="AG19" s="3">
        <v>-317.08999999999997</v>
      </c>
      <c r="AH19" s="6">
        <v>0</v>
      </c>
      <c r="AI19" s="2">
        <f t="shared" si="5"/>
        <v>-4.4040277777777774</v>
      </c>
    </row>
    <row r="20" spans="1:35" x14ac:dyDescent="0.25">
      <c r="A20" s="1" t="s">
        <v>356</v>
      </c>
      <c r="B20" s="1" t="s">
        <v>339</v>
      </c>
      <c r="C20" s="1" t="s">
        <v>331</v>
      </c>
      <c r="D20" s="1" t="s">
        <v>337</v>
      </c>
      <c r="F20" s="60">
        <v>45508</v>
      </c>
      <c r="G20" s="60">
        <v>45508</v>
      </c>
      <c r="H20" s="1">
        <v>1</v>
      </c>
      <c r="L20" s="3">
        <v>-100</v>
      </c>
      <c r="M20" s="5">
        <v>54</v>
      </c>
      <c r="N20" s="6">
        <f t="shared" si="0"/>
        <v>10.8</v>
      </c>
      <c r="O20" s="5">
        <v>-156.12</v>
      </c>
      <c r="P20" s="6">
        <f t="shared" si="1"/>
        <v>-31.224</v>
      </c>
      <c r="Q20" s="5">
        <v>0</v>
      </c>
      <c r="R20" s="4">
        <v>5</v>
      </c>
      <c r="S20" s="4">
        <v>5</v>
      </c>
      <c r="T20" s="3">
        <v>60</v>
      </c>
      <c r="U20" s="3">
        <v>0</v>
      </c>
      <c r="V20" s="3">
        <v>0</v>
      </c>
      <c r="W20" s="3">
        <v>19.22</v>
      </c>
      <c r="X20" s="3">
        <v>190</v>
      </c>
      <c r="Y20" s="3">
        <v>0</v>
      </c>
      <c r="Z20" s="3">
        <v>66.599999999999994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f t="shared" si="3"/>
        <v>0</v>
      </c>
      <c r="AG20" s="3">
        <v>-401.63</v>
      </c>
      <c r="AH20" s="6">
        <v>0</v>
      </c>
      <c r="AI20" s="2">
        <f t="shared" si="5"/>
        <v>-6.6938333333333331</v>
      </c>
    </row>
    <row r="21" spans="1:35" x14ac:dyDescent="0.25">
      <c r="A21" s="1" t="s">
        <v>357</v>
      </c>
      <c r="B21" s="1" t="s">
        <v>334</v>
      </c>
      <c r="C21" s="1" t="s">
        <v>331</v>
      </c>
      <c r="D21" s="1" t="s">
        <v>337</v>
      </c>
      <c r="F21" s="60">
        <v>45520</v>
      </c>
      <c r="G21" s="60">
        <v>45520</v>
      </c>
      <c r="H21" s="1">
        <v>1</v>
      </c>
      <c r="L21" s="3">
        <v>-1750</v>
      </c>
      <c r="M21" s="5">
        <v>3891</v>
      </c>
      <c r="N21" s="6">
        <f t="shared" si="0"/>
        <v>6.5615514333895444</v>
      </c>
      <c r="O21" s="5">
        <v>2229.02</v>
      </c>
      <c r="P21" s="6">
        <f t="shared" si="1"/>
        <v>3.7588870151770659</v>
      </c>
      <c r="Q21" s="5">
        <v>135.1</v>
      </c>
      <c r="R21" s="4">
        <v>593</v>
      </c>
      <c r="S21" s="4">
        <v>668</v>
      </c>
      <c r="T21" s="3">
        <v>30322.25</v>
      </c>
      <c r="U21" s="3">
        <v>1224</v>
      </c>
      <c r="V21" s="3">
        <v>2567.33</v>
      </c>
      <c r="W21" s="3">
        <v>17500</v>
      </c>
      <c r="X21" s="3">
        <v>4223.13</v>
      </c>
      <c r="Y21" s="3">
        <v>238.08</v>
      </c>
      <c r="Z21" s="3">
        <v>11413</v>
      </c>
      <c r="AA21" s="3">
        <v>3322.15</v>
      </c>
      <c r="AB21" s="3">
        <v>224</v>
      </c>
      <c r="AC21" s="3">
        <v>5.44</v>
      </c>
      <c r="AD21" s="3">
        <v>0</v>
      </c>
      <c r="AE21" s="3">
        <v>256.22000000000003</v>
      </c>
      <c r="AF21" s="3">
        <f t="shared" si="3"/>
        <v>0.43207419898819566</v>
      </c>
      <c r="AG21" s="3">
        <v>4338.53</v>
      </c>
      <c r="AH21" s="6">
        <v>0</v>
      </c>
      <c r="AI21" s="2">
        <f t="shared" si="5"/>
        <v>0.14308074103999538</v>
      </c>
    </row>
    <row r="22" spans="1:35" x14ac:dyDescent="0.25">
      <c r="A22" s="1" t="s">
        <v>358</v>
      </c>
      <c r="B22" s="1" t="s">
        <v>359</v>
      </c>
      <c r="C22" s="1" t="s">
        <v>331</v>
      </c>
      <c r="D22" s="1" t="s">
        <v>332</v>
      </c>
      <c r="E22" s="1" t="s">
        <v>360</v>
      </c>
      <c r="F22" s="60">
        <v>45521</v>
      </c>
      <c r="G22" s="60">
        <v>45521</v>
      </c>
      <c r="H22" s="1">
        <v>1</v>
      </c>
      <c r="L22" s="3">
        <v>-9500</v>
      </c>
      <c r="M22" s="5">
        <v>68957</v>
      </c>
      <c r="N22" s="6">
        <f t="shared" si="0"/>
        <v>21.967824147817776</v>
      </c>
      <c r="O22" s="5">
        <v>46299.21</v>
      </c>
      <c r="P22" s="6">
        <f t="shared" si="1"/>
        <v>14.749668684294361</v>
      </c>
      <c r="Q22" s="5">
        <v>613.20000000000005</v>
      </c>
      <c r="R22" s="4">
        <v>3139</v>
      </c>
      <c r="S22" s="4">
        <v>3491</v>
      </c>
      <c r="T22" s="3">
        <v>204328.4</v>
      </c>
      <c r="U22" s="3">
        <v>8361</v>
      </c>
      <c r="V22" s="3">
        <v>17300.12</v>
      </c>
      <c r="W22" s="3">
        <v>122988.24</v>
      </c>
      <c r="X22" s="3">
        <v>9109.31</v>
      </c>
      <c r="Y22" s="3">
        <v>3852.19</v>
      </c>
      <c r="Z22" s="3">
        <v>32226.46</v>
      </c>
      <c r="AA22" s="3">
        <v>19953.48</v>
      </c>
      <c r="AB22" s="3">
        <v>220</v>
      </c>
      <c r="AC22" s="3">
        <v>6.27</v>
      </c>
      <c r="AD22" s="3">
        <v>0</v>
      </c>
      <c r="AE22" s="3">
        <v>5716</v>
      </c>
      <c r="AF22" s="3">
        <f t="shared" si="3"/>
        <v>1.8209620898375278</v>
      </c>
      <c r="AG22" s="3">
        <v>117215.09</v>
      </c>
      <c r="AH22" s="6">
        <v>0</v>
      </c>
      <c r="AI22" s="2">
        <f t="shared" si="5"/>
        <v>0.57366029391900486</v>
      </c>
    </row>
    <row r="23" spans="1:35" x14ac:dyDescent="0.25">
      <c r="A23" s="1" t="s">
        <v>361</v>
      </c>
      <c r="B23" s="1" t="s">
        <v>334</v>
      </c>
      <c r="C23" s="1" t="s">
        <v>331</v>
      </c>
      <c r="D23" s="1" t="s">
        <v>337</v>
      </c>
      <c r="F23" s="60">
        <v>45524</v>
      </c>
      <c r="G23" s="60">
        <v>45524</v>
      </c>
      <c r="H23" s="1">
        <v>1</v>
      </c>
      <c r="L23" s="3">
        <v>-3000</v>
      </c>
      <c r="M23" s="5">
        <v>3940</v>
      </c>
      <c r="N23" s="6">
        <f t="shared" si="0"/>
        <v>7.5769230769230766</v>
      </c>
      <c r="O23" s="5">
        <v>3838.04</v>
      </c>
      <c r="P23" s="6">
        <f t="shared" si="1"/>
        <v>7.3808461538461536</v>
      </c>
      <c r="Q23" s="5">
        <v>129.69</v>
      </c>
      <c r="R23" s="4">
        <v>520</v>
      </c>
      <c r="S23" s="4">
        <v>602</v>
      </c>
      <c r="T23" s="3">
        <v>41613</v>
      </c>
      <c r="U23" s="3">
        <v>1140</v>
      </c>
      <c r="V23" s="3">
        <v>3523.3</v>
      </c>
      <c r="W23" s="3">
        <v>30000</v>
      </c>
      <c r="X23" s="3">
        <v>3941.88</v>
      </c>
      <c r="Y23" s="3">
        <v>2904.08</v>
      </c>
      <c r="Z23" s="3">
        <v>12933.88</v>
      </c>
      <c r="AA23" s="3">
        <v>4552.3999999999996</v>
      </c>
      <c r="AB23" s="3">
        <v>96</v>
      </c>
      <c r="AC23" s="3">
        <v>8.16</v>
      </c>
      <c r="AD23" s="3">
        <v>0</v>
      </c>
      <c r="AE23" s="3">
        <v>975</v>
      </c>
      <c r="AF23" s="3">
        <f t="shared" si="3"/>
        <v>1.875</v>
      </c>
      <c r="AG23" s="3">
        <v>2564.29</v>
      </c>
      <c r="AH23" s="6">
        <v>0</v>
      </c>
      <c r="AI23" s="2">
        <f t="shared" si="5"/>
        <v>6.1622329560473886E-2</v>
      </c>
    </row>
    <row r="24" spans="1:35" s="50" customFormat="1" ht="13.8" thickBot="1" x14ac:dyDescent="0.3">
      <c r="A24" s="1" t="s">
        <v>362</v>
      </c>
      <c r="B24" s="50" t="s">
        <v>363</v>
      </c>
      <c r="C24" s="50" t="s">
        <v>364</v>
      </c>
      <c r="D24" s="50" t="s">
        <v>337</v>
      </c>
      <c r="F24" s="57">
        <v>45528</v>
      </c>
      <c r="G24" s="57">
        <v>45528</v>
      </c>
      <c r="H24" s="50">
        <v>1</v>
      </c>
      <c r="L24" s="52">
        <v>0</v>
      </c>
      <c r="M24" s="54">
        <v>8584</v>
      </c>
      <c r="N24" s="55">
        <f t="shared" si="0"/>
        <v>13.778491171749598</v>
      </c>
      <c r="O24" s="54">
        <v>5451.22</v>
      </c>
      <c r="P24" s="55">
        <f t="shared" si="1"/>
        <v>8.749951845906903</v>
      </c>
      <c r="Q24" s="54">
        <v>0</v>
      </c>
      <c r="R24" s="53">
        <v>623</v>
      </c>
      <c r="S24" s="53">
        <v>688</v>
      </c>
      <c r="T24" s="52">
        <v>36010.080000000002</v>
      </c>
      <c r="U24" s="52">
        <v>1332</v>
      </c>
      <c r="V24" s="52">
        <v>3048.91</v>
      </c>
      <c r="W24" s="52">
        <v>15828.35</v>
      </c>
      <c r="X24" s="52">
        <v>3735</v>
      </c>
      <c r="Y24" s="52">
        <v>0</v>
      </c>
      <c r="Z24" s="52">
        <v>13676.21</v>
      </c>
      <c r="AA24" s="52">
        <v>4832.04</v>
      </c>
      <c r="AB24" s="52">
        <v>64</v>
      </c>
      <c r="AC24" s="52">
        <v>7.35</v>
      </c>
      <c r="AD24" s="52">
        <v>0</v>
      </c>
      <c r="AE24" s="52">
        <v>692.6</v>
      </c>
      <c r="AF24" s="52">
        <f t="shared" si="3"/>
        <v>1.111717495987159</v>
      </c>
      <c r="AG24" s="52">
        <v>15142.38</v>
      </c>
      <c r="AH24" s="55">
        <v>0</v>
      </c>
      <c r="AI24" s="51">
        <f t="shared" si="5"/>
        <v>0.42050392556750771</v>
      </c>
    </row>
    <row r="25" spans="1:35" x14ac:dyDescent="0.25">
      <c r="A25" s="1" t="s">
        <v>365</v>
      </c>
      <c r="B25" s="1" t="s">
        <v>330</v>
      </c>
      <c r="C25" s="1" t="s">
        <v>366</v>
      </c>
      <c r="D25" s="1" t="s">
        <v>337</v>
      </c>
      <c r="F25" s="60">
        <v>45547</v>
      </c>
      <c r="G25" s="60">
        <v>45547</v>
      </c>
      <c r="H25" s="1">
        <v>1</v>
      </c>
      <c r="I25" s="1" t="s">
        <v>346</v>
      </c>
      <c r="J25" s="1" t="s">
        <v>346</v>
      </c>
      <c r="L25" s="3">
        <v>0</v>
      </c>
      <c r="M25" s="5">
        <v>473</v>
      </c>
      <c r="N25" s="6">
        <f t="shared" si="0"/>
        <v>1.5766666666666667</v>
      </c>
      <c r="O25" s="5">
        <v>191.58</v>
      </c>
      <c r="P25" s="6">
        <f t="shared" si="1"/>
        <v>0.63860000000000006</v>
      </c>
      <c r="Q25" s="5">
        <v>478.96</v>
      </c>
      <c r="R25" s="4">
        <v>300</v>
      </c>
      <c r="S25" s="4">
        <v>300</v>
      </c>
      <c r="T25" s="3">
        <v>0</v>
      </c>
      <c r="U25" s="3">
        <v>0</v>
      </c>
      <c r="V25" s="3">
        <v>0</v>
      </c>
      <c r="W25" s="3">
        <v>0</v>
      </c>
      <c r="X25" s="3">
        <v>1540</v>
      </c>
      <c r="Y25" s="3">
        <v>0</v>
      </c>
      <c r="Z25" s="3">
        <v>3300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f t="shared" si="3"/>
        <v>0</v>
      </c>
      <c r="AG25" s="3">
        <v>2101.54</v>
      </c>
      <c r="AH25" s="6">
        <v>0</v>
      </c>
      <c r="AI25" s="2" t="e">
        <f t="shared" si="5"/>
        <v>#DIV/0!</v>
      </c>
    </row>
    <row r="26" spans="1:35" x14ac:dyDescent="0.25">
      <c r="A26" s="1" t="s">
        <v>367</v>
      </c>
      <c r="B26" s="1" t="s">
        <v>334</v>
      </c>
      <c r="C26" s="1" t="s">
        <v>331</v>
      </c>
      <c r="D26" s="1" t="s">
        <v>337</v>
      </c>
      <c r="F26" s="60">
        <v>45548</v>
      </c>
      <c r="G26" s="60">
        <v>45548</v>
      </c>
      <c r="H26" s="1">
        <v>1</v>
      </c>
      <c r="J26" s="60"/>
      <c r="L26" s="3">
        <v>-1000</v>
      </c>
      <c r="M26" s="5">
        <v>1844</v>
      </c>
      <c r="N26" s="6">
        <f t="shared" si="0"/>
        <v>7.8135593220338979</v>
      </c>
      <c r="O26" s="5">
        <v>614.88</v>
      </c>
      <c r="P26" s="6">
        <f t="shared" si="1"/>
        <v>2.6054237288135593</v>
      </c>
      <c r="Q26" s="5">
        <v>112.94</v>
      </c>
      <c r="R26" s="4">
        <v>236</v>
      </c>
      <c r="S26" s="4">
        <v>384</v>
      </c>
      <c r="T26" s="3">
        <v>12555.25</v>
      </c>
      <c r="U26" s="3">
        <v>548</v>
      </c>
      <c r="V26" s="3">
        <v>1063.03</v>
      </c>
      <c r="W26" s="3">
        <v>11000</v>
      </c>
      <c r="X26" s="3">
        <v>2697.71</v>
      </c>
      <c r="Y26" s="3">
        <v>0</v>
      </c>
      <c r="Z26" s="3">
        <v>5732.48</v>
      </c>
      <c r="AA26" s="3">
        <v>1544</v>
      </c>
      <c r="AB26" s="3">
        <v>6</v>
      </c>
      <c r="AC26" s="3">
        <v>4.2300000000000004</v>
      </c>
      <c r="AD26" s="3">
        <v>0</v>
      </c>
      <c r="AE26" s="3">
        <v>80</v>
      </c>
      <c r="AF26" s="3">
        <f t="shared" si="3"/>
        <v>0.33898305084745761</v>
      </c>
      <c r="AG26" s="3">
        <v>-3969.12</v>
      </c>
      <c r="AH26" s="6">
        <v>0</v>
      </c>
      <c r="AI26" s="2">
        <f t="shared" si="5"/>
        <v>-0.31613229525497299</v>
      </c>
    </row>
    <row r="27" spans="1:35" x14ac:dyDescent="0.25">
      <c r="A27" s="1" t="s">
        <v>368</v>
      </c>
      <c r="B27" s="1" t="s">
        <v>363</v>
      </c>
      <c r="C27" s="1" t="s">
        <v>369</v>
      </c>
      <c r="D27" s="1" t="s">
        <v>337</v>
      </c>
      <c r="F27" s="60">
        <v>45549</v>
      </c>
      <c r="G27" s="60">
        <v>45549</v>
      </c>
      <c r="H27" s="1">
        <v>1</v>
      </c>
      <c r="J27" s="60"/>
      <c r="L27" s="3">
        <v>0</v>
      </c>
      <c r="M27" s="5">
        <v>2336</v>
      </c>
      <c r="N27" s="6">
        <f t="shared" si="0"/>
        <v>8.2544169611307421</v>
      </c>
      <c r="O27" s="5">
        <v>1035.68</v>
      </c>
      <c r="P27" s="6">
        <f t="shared" si="1"/>
        <v>3.6596466431095407</v>
      </c>
      <c r="Q27" s="5">
        <v>20.54</v>
      </c>
      <c r="R27" s="4">
        <v>283</v>
      </c>
      <c r="S27" s="4">
        <v>331</v>
      </c>
      <c r="T27" s="3">
        <v>13240.2</v>
      </c>
      <c r="U27" s="3">
        <v>644</v>
      </c>
      <c r="V27" s="3">
        <v>1121.02</v>
      </c>
      <c r="W27" s="3">
        <v>4500</v>
      </c>
      <c r="X27" s="3">
        <v>1881.7</v>
      </c>
      <c r="Y27" s="3">
        <v>0</v>
      </c>
      <c r="Z27" s="3">
        <v>6677.18</v>
      </c>
      <c r="AA27" s="3">
        <v>2253.15</v>
      </c>
      <c r="AB27" s="3">
        <v>104</v>
      </c>
      <c r="AC27" s="3">
        <v>7.23</v>
      </c>
      <c r="AD27" s="3">
        <v>0</v>
      </c>
      <c r="AE27" s="3">
        <v>205</v>
      </c>
      <c r="AF27" s="3">
        <f t="shared" si="3"/>
        <v>0.72438162544169615</v>
      </c>
      <c r="AG27" s="3">
        <v>4443.6899999999996</v>
      </c>
      <c r="AH27" s="6">
        <v>0</v>
      </c>
      <c r="AI27" s="2">
        <f t="shared" si="5"/>
        <v>0.33562106312593459</v>
      </c>
    </row>
    <row r="28" spans="1:35" x14ac:dyDescent="0.25">
      <c r="A28" s="1" t="s">
        <v>370</v>
      </c>
      <c r="B28" s="1" t="s">
        <v>334</v>
      </c>
      <c r="C28" s="1" t="s">
        <v>331</v>
      </c>
      <c r="D28" s="1" t="s">
        <v>337</v>
      </c>
      <c r="F28" s="60">
        <v>45550</v>
      </c>
      <c r="G28" s="60">
        <v>45550</v>
      </c>
      <c r="H28" s="1">
        <v>1</v>
      </c>
      <c r="J28" s="60"/>
      <c r="L28" s="3">
        <v>-1750</v>
      </c>
      <c r="M28" s="5">
        <v>5315</v>
      </c>
      <c r="N28" s="6">
        <f t="shared" si="0"/>
        <v>11.189473684210526</v>
      </c>
      <c r="O28" s="5">
        <v>3212.64</v>
      </c>
      <c r="P28" s="6">
        <f t="shared" si="1"/>
        <v>6.7634526315789474</v>
      </c>
      <c r="Q28" s="5">
        <v>-118.75</v>
      </c>
      <c r="R28" s="4">
        <v>475</v>
      </c>
      <c r="S28" s="4">
        <v>533</v>
      </c>
      <c r="T28" s="3">
        <v>21030.5</v>
      </c>
      <c r="U28" s="3">
        <v>992</v>
      </c>
      <c r="V28" s="3">
        <v>1780.61</v>
      </c>
      <c r="W28" s="3">
        <v>18000</v>
      </c>
      <c r="X28" s="3">
        <v>3623.69</v>
      </c>
      <c r="Y28" s="3">
        <v>2023.68</v>
      </c>
      <c r="Z28" s="3">
        <v>5706.33</v>
      </c>
      <c r="AA28" s="3">
        <v>2828.19</v>
      </c>
      <c r="AB28" s="3">
        <v>136</v>
      </c>
      <c r="AC28" s="3">
        <v>5.88</v>
      </c>
      <c r="AD28" s="3">
        <v>0</v>
      </c>
      <c r="AE28" s="3">
        <v>480</v>
      </c>
      <c r="AF28" s="3">
        <f t="shared" si="3"/>
        <v>1.0105263157894737</v>
      </c>
      <c r="AG28" s="3">
        <v>-793.12</v>
      </c>
      <c r="AH28" s="6">
        <v>0</v>
      </c>
      <c r="AI28" s="2">
        <f t="shared" si="5"/>
        <v>-3.7712845628967449E-2</v>
      </c>
    </row>
    <row r="29" spans="1:35" x14ac:dyDescent="0.25">
      <c r="A29" s="1" t="s">
        <v>371</v>
      </c>
      <c r="B29" s="1" t="s">
        <v>334</v>
      </c>
      <c r="C29" s="1" t="s">
        <v>331</v>
      </c>
      <c r="D29" s="1" t="s">
        <v>337</v>
      </c>
      <c r="F29" s="60">
        <v>45552</v>
      </c>
      <c r="G29" s="60">
        <v>45552</v>
      </c>
      <c r="H29" s="1">
        <v>1</v>
      </c>
      <c r="J29" s="60"/>
      <c r="L29" s="3">
        <v>-2250</v>
      </c>
      <c r="M29" s="5">
        <v>6798</v>
      </c>
      <c r="N29" s="6">
        <f t="shared" si="0"/>
        <v>14.494669509594882</v>
      </c>
      <c r="O29" s="5">
        <v>3865.13</v>
      </c>
      <c r="P29" s="6">
        <f t="shared" si="1"/>
        <v>8.2412153518123663</v>
      </c>
      <c r="Q29" s="5">
        <v>40.799999999999997</v>
      </c>
      <c r="R29" s="4">
        <v>469</v>
      </c>
      <c r="S29" s="4">
        <v>598</v>
      </c>
      <c r="T29" s="3">
        <v>33842.449999999997</v>
      </c>
      <c r="U29" s="3">
        <v>1126</v>
      </c>
      <c r="V29" s="3">
        <v>2865.38</v>
      </c>
      <c r="W29" s="3">
        <v>23000</v>
      </c>
      <c r="X29" s="3">
        <v>4918.6099999999997</v>
      </c>
      <c r="Y29" s="3">
        <v>998.2</v>
      </c>
      <c r="Z29" s="3">
        <v>5415.01</v>
      </c>
      <c r="AA29" s="3">
        <v>3328.44</v>
      </c>
      <c r="AB29" s="3">
        <v>96</v>
      </c>
      <c r="AC29" s="3">
        <v>6.08</v>
      </c>
      <c r="AD29" s="3">
        <v>0</v>
      </c>
      <c r="AE29" s="3">
        <v>393</v>
      </c>
      <c r="AF29" s="3">
        <f t="shared" si="3"/>
        <v>0.83795309168443499</v>
      </c>
      <c r="AG29" s="3">
        <v>8360</v>
      </c>
      <c r="AH29" s="6">
        <v>0</v>
      </c>
      <c r="AI29" s="2">
        <f t="shared" si="5"/>
        <v>0.2470270326173194</v>
      </c>
    </row>
    <row r="30" spans="1:35" x14ac:dyDescent="0.25">
      <c r="A30" s="1" t="s">
        <v>372</v>
      </c>
      <c r="B30" s="1" t="s">
        <v>334</v>
      </c>
      <c r="C30" s="1" t="s">
        <v>373</v>
      </c>
      <c r="D30" s="1" t="s">
        <v>337</v>
      </c>
      <c r="E30" s="1" t="s">
        <v>335</v>
      </c>
      <c r="F30" s="60">
        <v>45557</v>
      </c>
      <c r="G30" s="60">
        <v>45557</v>
      </c>
      <c r="H30" s="1">
        <v>1</v>
      </c>
      <c r="J30" s="60"/>
      <c r="L30" s="3">
        <v>0</v>
      </c>
      <c r="M30" s="5">
        <v>1602</v>
      </c>
      <c r="N30" s="6">
        <f t="shared" si="0"/>
        <v>5.8254545454545452</v>
      </c>
      <c r="O30" s="5">
        <v>723.18</v>
      </c>
      <c r="P30" s="6">
        <f t="shared" si="1"/>
        <v>2.6297454545454544</v>
      </c>
      <c r="Q30" s="5">
        <v>433.62</v>
      </c>
      <c r="R30" s="4">
        <v>275</v>
      </c>
      <c r="S30" s="4">
        <v>553</v>
      </c>
      <c r="T30" s="3">
        <v>9146</v>
      </c>
      <c r="U30" s="3">
        <v>921</v>
      </c>
      <c r="V30" s="3">
        <v>774.38</v>
      </c>
      <c r="W30" s="3">
        <v>50000</v>
      </c>
      <c r="X30" s="3">
        <v>2949.16</v>
      </c>
      <c r="Y30" s="3">
        <v>1502.88</v>
      </c>
      <c r="Z30" s="3">
        <v>8166.08</v>
      </c>
      <c r="AA30" s="3">
        <v>1193.76</v>
      </c>
      <c r="AB30" s="3">
        <v>64</v>
      </c>
      <c r="AC30" s="3">
        <v>4.0999999999999996</v>
      </c>
      <c r="AD30" s="3">
        <v>0</v>
      </c>
      <c r="AE30" s="3">
        <v>129</v>
      </c>
      <c r="AF30" s="3">
        <f t="shared" si="3"/>
        <v>0.46909090909090911</v>
      </c>
      <c r="AG30" s="3">
        <v>-7.56</v>
      </c>
      <c r="AH30" s="6">
        <v>0</v>
      </c>
      <c r="AI30" s="2">
        <f t="shared" si="5"/>
        <v>-8.2659085939208396E-4</v>
      </c>
    </row>
    <row r="31" spans="1:35" x14ac:dyDescent="0.25">
      <c r="A31" s="1" t="s">
        <v>374</v>
      </c>
      <c r="B31" s="1" t="s">
        <v>334</v>
      </c>
      <c r="C31" s="1" t="s">
        <v>369</v>
      </c>
      <c r="D31" s="1" t="s">
        <v>332</v>
      </c>
      <c r="E31" s="1" t="s">
        <v>335</v>
      </c>
      <c r="F31" s="60">
        <v>45556</v>
      </c>
      <c r="G31" s="60">
        <v>45556</v>
      </c>
      <c r="H31" s="1">
        <v>1</v>
      </c>
      <c r="J31" s="60"/>
      <c r="L31" s="3">
        <v>0</v>
      </c>
      <c r="M31" s="5">
        <v>17752</v>
      </c>
      <c r="N31" s="6">
        <f t="shared" si="0"/>
        <v>13.782608695652174</v>
      </c>
      <c r="O31" s="5">
        <v>10950.95</v>
      </c>
      <c r="P31" s="6">
        <f t="shared" si="1"/>
        <v>8.5022903726708083</v>
      </c>
      <c r="Q31" s="5">
        <v>0</v>
      </c>
      <c r="R31" s="4">
        <v>1288</v>
      </c>
      <c r="S31" s="4">
        <v>1485</v>
      </c>
      <c r="T31" s="3">
        <v>57480</v>
      </c>
      <c r="U31" s="3">
        <v>4155</v>
      </c>
      <c r="V31" s="3">
        <v>4866.7299999999996</v>
      </c>
      <c r="W31" s="3">
        <v>24798.720000000001</v>
      </c>
      <c r="X31" s="3">
        <v>5239.01</v>
      </c>
      <c r="Y31" s="3">
        <v>1847.6</v>
      </c>
      <c r="Z31" s="3">
        <v>24855.51</v>
      </c>
      <c r="AA31" s="3">
        <v>5358.34</v>
      </c>
      <c r="AB31" s="3">
        <v>3375</v>
      </c>
      <c r="AC31" s="3">
        <v>6.31</v>
      </c>
      <c r="AD31" s="3">
        <v>0</v>
      </c>
      <c r="AE31" s="3">
        <v>538.72</v>
      </c>
      <c r="AF31" s="3">
        <f t="shared" si="3"/>
        <v>0.41826086956521741</v>
      </c>
      <c r="AG31" s="3">
        <v>25117.17</v>
      </c>
      <c r="AH31" s="6">
        <v>0</v>
      </c>
      <c r="AI31" s="2">
        <f t="shared" si="5"/>
        <v>0.43697233820459286</v>
      </c>
    </row>
    <row r="32" spans="1:35" x14ac:dyDescent="0.25">
      <c r="A32" s="1" t="s">
        <v>375</v>
      </c>
      <c r="B32" s="1" t="s">
        <v>334</v>
      </c>
      <c r="C32" s="1" t="s">
        <v>376</v>
      </c>
      <c r="D32" s="1" t="s">
        <v>332</v>
      </c>
      <c r="E32" s="1" t="s">
        <v>335</v>
      </c>
      <c r="F32" s="60">
        <v>45558</v>
      </c>
      <c r="G32" s="60">
        <v>45558</v>
      </c>
      <c r="H32" s="1">
        <v>1</v>
      </c>
      <c r="L32" s="3">
        <v>0</v>
      </c>
      <c r="M32" s="5">
        <v>15662</v>
      </c>
      <c r="N32" s="6">
        <f t="shared" si="0"/>
        <v>15.369970559371934</v>
      </c>
      <c r="O32" s="5">
        <v>9507.26</v>
      </c>
      <c r="P32" s="6">
        <f t="shared" si="1"/>
        <v>9.3299901864573105</v>
      </c>
      <c r="Q32" s="5">
        <v>669.35</v>
      </c>
      <c r="R32" s="4">
        <v>1019</v>
      </c>
      <c r="S32" s="4">
        <v>1204</v>
      </c>
      <c r="T32" s="3">
        <v>85511.360000000001</v>
      </c>
      <c r="U32" s="3">
        <v>3435</v>
      </c>
      <c r="V32" s="3">
        <v>7240.09</v>
      </c>
      <c r="W32" s="3">
        <v>93000</v>
      </c>
      <c r="X32" s="3">
        <v>4379.46</v>
      </c>
      <c r="Y32" s="3">
        <v>3923.67</v>
      </c>
      <c r="Z32" s="3">
        <v>-20112.93</v>
      </c>
      <c r="AA32" s="3">
        <v>8082.23</v>
      </c>
      <c r="AB32" s="3">
        <v>140</v>
      </c>
      <c r="AC32" s="3">
        <v>7.18</v>
      </c>
      <c r="AD32" s="3">
        <v>0</v>
      </c>
      <c r="AE32" s="3">
        <v>1520.55</v>
      </c>
      <c r="AF32" s="3">
        <f t="shared" si="3"/>
        <v>1.4921982335623158</v>
      </c>
      <c r="AG32" s="3">
        <v>27675.55</v>
      </c>
      <c r="AH32" s="6">
        <v>0</v>
      </c>
      <c r="AI32" s="2">
        <f t="shared" si="5"/>
        <v>0.32364764167006582</v>
      </c>
    </row>
    <row r="33" spans="1:35" x14ac:dyDescent="0.25">
      <c r="A33" s="1" t="s">
        <v>377</v>
      </c>
      <c r="B33" s="1" t="s">
        <v>378</v>
      </c>
      <c r="C33" s="1" t="s">
        <v>379</v>
      </c>
      <c r="D33" s="1" t="s">
        <v>332</v>
      </c>
      <c r="F33" s="60">
        <v>45559</v>
      </c>
      <c r="G33" s="60">
        <v>45561</v>
      </c>
      <c r="H33" s="1">
        <v>3</v>
      </c>
      <c r="L33" s="3">
        <v>0</v>
      </c>
      <c r="M33" s="5">
        <v>6744</v>
      </c>
      <c r="N33" s="6">
        <f t="shared" si="0"/>
        <v>4.4751161247511613</v>
      </c>
      <c r="O33" s="5">
        <v>3407.91</v>
      </c>
      <c r="P33" s="6">
        <f t="shared" si="1"/>
        <v>2.2613868613138686</v>
      </c>
      <c r="Q33" s="5">
        <v>0</v>
      </c>
      <c r="R33" s="4">
        <v>1507</v>
      </c>
      <c r="S33" s="4">
        <v>1507</v>
      </c>
      <c r="T33" s="3">
        <v>0</v>
      </c>
      <c r="U33" s="3">
        <v>4521</v>
      </c>
      <c r="V33" s="3">
        <v>0</v>
      </c>
      <c r="W33" s="3">
        <v>0</v>
      </c>
      <c r="X33" s="3">
        <v>3956.25</v>
      </c>
      <c r="Y33" s="3">
        <v>1758.32</v>
      </c>
      <c r="Z33" s="3">
        <v>1645.5</v>
      </c>
      <c r="AA33" s="3">
        <v>0</v>
      </c>
      <c r="AB33" s="3">
        <v>0</v>
      </c>
      <c r="AC33" s="3">
        <v>0</v>
      </c>
      <c r="AD33" s="3">
        <v>2650</v>
      </c>
      <c r="AE33" s="3">
        <v>0</v>
      </c>
      <c r="AF33" s="3">
        <f t="shared" si="3"/>
        <v>0</v>
      </c>
      <c r="AG33" s="3">
        <v>11568.44</v>
      </c>
      <c r="AH33" s="6">
        <v>0</v>
      </c>
      <c r="AI33" s="2" t="e">
        <f t="shared" si="5"/>
        <v>#DIV/0!</v>
      </c>
    </row>
    <row r="34" spans="1:35" s="50" customFormat="1" ht="13.8" thickBot="1" x14ac:dyDescent="0.3">
      <c r="A34" s="1" t="s">
        <v>380</v>
      </c>
      <c r="B34" s="50" t="s">
        <v>363</v>
      </c>
      <c r="C34" s="50" t="s">
        <v>364</v>
      </c>
      <c r="D34" s="50" t="s">
        <v>332</v>
      </c>
      <c r="E34" s="50" t="s">
        <v>335</v>
      </c>
      <c r="F34" s="57">
        <v>45564</v>
      </c>
      <c r="G34" s="57">
        <v>45564</v>
      </c>
      <c r="H34" s="50">
        <v>1</v>
      </c>
      <c r="L34" s="52">
        <v>0</v>
      </c>
      <c r="M34" s="54">
        <v>8744</v>
      </c>
      <c r="N34" s="55">
        <f t="shared" si="0"/>
        <v>8.6232741617357007</v>
      </c>
      <c r="O34" s="54">
        <v>5153.33</v>
      </c>
      <c r="P34" s="55">
        <f t="shared" ref="P34:P65" si="6">O34/R34</f>
        <v>5.082179487179487</v>
      </c>
      <c r="Q34" s="54">
        <v>0</v>
      </c>
      <c r="R34" s="53">
        <v>1014</v>
      </c>
      <c r="S34" s="53">
        <v>1215</v>
      </c>
      <c r="T34" s="52">
        <v>51767.26</v>
      </c>
      <c r="U34" s="52">
        <v>2964</v>
      </c>
      <c r="V34" s="52">
        <v>4383.04</v>
      </c>
      <c r="W34" s="52">
        <v>20000</v>
      </c>
      <c r="X34" s="52">
        <v>4674.5</v>
      </c>
      <c r="Y34" s="52">
        <v>0</v>
      </c>
      <c r="Z34" s="52">
        <v>28159.15</v>
      </c>
      <c r="AA34" s="52">
        <v>7254.12</v>
      </c>
      <c r="AB34" s="52">
        <v>16</v>
      </c>
      <c r="AC34" s="52">
        <v>7.36</v>
      </c>
      <c r="AD34" s="52">
        <v>0</v>
      </c>
      <c r="AE34" s="52">
        <v>744</v>
      </c>
      <c r="AF34" s="52">
        <f t="shared" ref="AF34:AF60" si="7">AE34/R34</f>
        <v>0.73372781065088755</v>
      </c>
      <c r="AG34" s="52">
        <v>15065.06</v>
      </c>
      <c r="AH34" s="55">
        <v>0</v>
      </c>
      <c r="AI34" s="51">
        <f t="shared" si="5"/>
        <v>0.2910152092268356</v>
      </c>
    </row>
    <row r="35" spans="1:35" x14ac:dyDescent="0.25">
      <c r="A35" s="1" t="s">
        <v>381</v>
      </c>
      <c r="B35" s="1" t="s">
        <v>363</v>
      </c>
      <c r="C35" s="1" t="s">
        <v>382</v>
      </c>
      <c r="D35" s="1" t="s">
        <v>337</v>
      </c>
      <c r="F35" s="60">
        <v>45567</v>
      </c>
      <c r="G35" s="60">
        <v>45567</v>
      </c>
      <c r="H35" s="1">
        <v>1</v>
      </c>
      <c r="L35" s="3">
        <v>0</v>
      </c>
      <c r="M35" s="5">
        <v>4025</v>
      </c>
      <c r="N35" s="6">
        <f t="shared" si="0"/>
        <v>8.6373390557939906</v>
      </c>
      <c r="O35" s="5">
        <v>2272.0700000000002</v>
      </c>
      <c r="P35" s="6">
        <f t="shared" si="6"/>
        <v>4.8756866952789704</v>
      </c>
      <c r="Q35" s="5">
        <v>174.72</v>
      </c>
      <c r="R35" s="4">
        <v>466</v>
      </c>
      <c r="S35" s="4">
        <v>559</v>
      </c>
      <c r="T35" s="3">
        <v>31253.55</v>
      </c>
      <c r="U35" s="3">
        <v>1002</v>
      </c>
      <c r="V35" s="3">
        <v>2646.18</v>
      </c>
      <c r="W35" s="3">
        <v>17662.259999999998</v>
      </c>
      <c r="X35" s="3">
        <v>3429.41</v>
      </c>
      <c r="Y35" s="3">
        <v>0</v>
      </c>
      <c r="Z35" s="3">
        <v>8106.16</v>
      </c>
      <c r="AA35" s="3">
        <v>40334.300000000003</v>
      </c>
      <c r="AB35" s="3">
        <v>36</v>
      </c>
      <c r="AC35" s="3">
        <v>8.7799999999999994</v>
      </c>
      <c r="AD35" s="3">
        <v>0</v>
      </c>
      <c r="AE35" s="3">
        <v>834.72</v>
      </c>
      <c r="AF35" s="3">
        <f t="shared" si="7"/>
        <v>1.791244635193133</v>
      </c>
      <c r="AG35" s="3">
        <v>11179.5</v>
      </c>
      <c r="AH35" s="6">
        <v>0</v>
      </c>
      <c r="AI35" s="2">
        <f t="shared" si="5"/>
        <v>0.35770336489774762</v>
      </c>
    </row>
    <row r="36" spans="1:35" x14ac:dyDescent="0.25">
      <c r="A36" s="1" t="s">
        <v>1</v>
      </c>
      <c r="B36" s="1" t="s">
        <v>363</v>
      </c>
      <c r="C36" s="1" t="s">
        <v>331</v>
      </c>
      <c r="D36" s="1" t="s">
        <v>337</v>
      </c>
      <c r="F36" s="60">
        <v>45570</v>
      </c>
      <c r="G36" s="60">
        <v>45570</v>
      </c>
      <c r="H36" s="1">
        <v>1</v>
      </c>
      <c r="L36" s="3">
        <v>-1500</v>
      </c>
      <c r="M36" s="5">
        <v>11163</v>
      </c>
      <c r="N36" s="6">
        <f>M35/R36</f>
        <v>5.5136986301369859</v>
      </c>
      <c r="O36" s="5">
        <v>6717.38</v>
      </c>
      <c r="P36" s="6">
        <f t="shared" si="6"/>
        <v>9.2018904109589048</v>
      </c>
      <c r="Q36" s="5">
        <v>46.64</v>
      </c>
      <c r="R36" s="4">
        <v>730</v>
      </c>
      <c r="S36" s="4">
        <v>835</v>
      </c>
      <c r="T36" s="3">
        <v>41663.879999999997</v>
      </c>
      <c r="U36" s="3">
        <v>1576</v>
      </c>
      <c r="V36" s="3">
        <v>3527.61</v>
      </c>
      <c r="W36" s="3">
        <v>19644.439999999999</v>
      </c>
      <c r="X36" s="3">
        <v>3287.44</v>
      </c>
      <c r="Y36" s="3">
        <v>128.96</v>
      </c>
      <c r="Z36" s="3">
        <v>14742.42</v>
      </c>
      <c r="AA36" s="3">
        <v>4988.8599999999997</v>
      </c>
      <c r="AB36" s="3">
        <v>108</v>
      </c>
      <c r="AC36" s="3">
        <v>6.47</v>
      </c>
      <c r="AD36" s="3">
        <v>0</v>
      </c>
      <c r="AE36" s="3">
        <v>0</v>
      </c>
      <c r="AF36" s="3">
        <f t="shared" si="7"/>
        <v>0</v>
      </c>
      <c r="AG36" s="3">
        <v>17294.5</v>
      </c>
      <c r="AH36" s="6">
        <v>0</v>
      </c>
      <c r="AI36" s="2">
        <f t="shared" si="5"/>
        <v>0.41509576160453615</v>
      </c>
    </row>
    <row r="37" spans="1:35" x14ac:dyDescent="0.25">
      <c r="A37" s="1" t="s">
        <v>383</v>
      </c>
      <c r="B37" s="1" t="s">
        <v>334</v>
      </c>
      <c r="C37" s="1" t="s">
        <v>331</v>
      </c>
      <c r="D37" s="1" t="s">
        <v>337</v>
      </c>
      <c r="F37" s="60">
        <v>45572</v>
      </c>
      <c r="G37" s="60">
        <v>45572</v>
      </c>
      <c r="H37" s="1">
        <v>1</v>
      </c>
      <c r="L37" s="3">
        <v>-2500</v>
      </c>
      <c r="M37" s="5">
        <v>2724</v>
      </c>
      <c r="N37" s="6">
        <f t="shared" ref="N37:N68" si="8">M37/R37</f>
        <v>8.566037735849056</v>
      </c>
      <c r="O37" s="5">
        <v>1310.74</v>
      </c>
      <c r="P37" s="6">
        <f t="shared" si="6"/>
        <v>4.1218238993710692</v>
      </c>
      <c r="Q37" s="5">
        <v>100.51</v>
      </c>
      <c r="R37" s="4">
        <v>318</v>
      </c>
      <c r="S37" s="4">
        <v>449</v>
      </c>
      <c r="T37" s="3">
        <v>22347.5</v>
      </c>
      <c r="U37" s="3">
        <v>666</v>
      </c>
      <c r="V37" s="3">
        <v>1892.12</v>
      </c>
      <c r="W37" s="3">
        <v>25000</v>
      </c>
      <c r="X37" s="3">
        <v>4511.18</v>
      </c>
      <c r="Y37" s="3">
        <v>1778.12</v>
      </c>
      <c r="Z37" s="3">
        <v>5389.53</v>
      </c>
      <c r="AA37" s="3">
        <v>2393.79</v>
      </c>
      <c r="AB37" s="3">
        <v>100</v>
      </c>
      <c r="AC37" s="3">
        <v>5.6</v>
      </c>
      <c r="AD37" s="3">
        <v>0</v>
      </c>
      <c r="AE37" s="3">
        <v>405</v>
      </c>
      <c r="AF37" s="3">
        <f t="shared" si="7"/>
        <v>1.2735849056603774</v>
      </c>
      <c r="AG37" s="3">
        <v>-9355.2900000000009</v>
      </c>
      <c r="AH37" s="6">
        <v>0</v>
      </c>
      <c r="AI37" s="2">
        <f t="shared" si="5"/>
        <v>-0.41862803445575569</v>
      </c>
    </row>
    <row r="38" spans="1:35" x14ac:dyDescent="0.25">
      <c r="A38" s="1" t="s">
        <v>384</v>
      </c>
      <c r="B38" s="1" t="s">
        <v>330</v>
      </c>
      <c r="C38" s="1" t="s">
        <v>366</v>
      </c>
      <c r="D38" s="1" t="s">
        <v>337</v>
      </c>
      <c r="F38" s="60">
        <v>45576</v>
      </c>
      <c r="G38" s="60">
        <v>45576</v>
      </c>
      <c r="H38" s="1">
        <v>1</v>
      </c>
      <c r="M38" s="5">
        <v>20</v>
      </c>
      <c r="N38" s="6">
        <f t="shared" si="8"/>
        <v>0.1</v>
      </c>
      <c r="O38" s="5">
        <v>13.71</v>
      </c>
      <c r="P38" s="6">
        <f t="shared" si="6"/>
        <v>6.855E-2</v>
      </c>
      <c r="Q38" s="5">
        <v>698.7</v>
      </c>
      <c r="R38" s="4">
        <v>200</v>
      </c>
      <c r="S38" s="4">
        <v>200</v>
      </c>
      <c r="T38" s="3">
        <v>0</v>
      </c>
      <c r="U38" s="3">
        <v>0</v>
      </c>
      <c r="V38" s="3">
        <v>0</v>
      </c>
      <c r="W38" s="3">
        <v>0</v>
      </c>
      <c r="X38" s="3">
        <v>982.5</v>
      </c>
      <c r="Y38" s="3">
        <v>0</v>
      </c>
      <c r="Z38" s="3">
        <v>3664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f t="shared" si="7"/>
        <v>0</v>
      </c>
      <c r="AG38" s="3">
        <v>2417.91</v>
      </c>
      <c r="AH38" s="6">
        <v>0</v>
      </c>
      <c r="AI38" s="2" t="e">
        <f t="shared" si="5"/>
        <v>#DIV/0!</v>
      </c>
    </row>
    <row r="39" spans="1:35" x14ac:dyDescent="0.25">
      <c r="A39" s="1" t="s">
        <v>385</v>
      </c>
      <c r="B39" s="1" t="s">
        <v>334</v>
      </c>
      <c r="C39" s="1" t="s">
        <v>386</v>
      </c>
      <c r="D39" s="1" t="s">
        <v>337</v>
      </c>
      <c r="F39" s="60">
        <v>45578</v>
      </c>
      <c r="G39" s="60">
        <v>45578</v>
      </c>
      <c r="H39" s="1">
        <v>1</v>
      </c>
      <c r="L39" s="3">
        <v>-2000</v>
      </c>
      <c r="M39" s="5">
        <v>3286</v>
      </c>
      <c r="N39" s="6">
        <f t="shared" si="8"/>
        <v>6.2352941176470589</v>
      </c>
      <c r="O39" s="5">
        <v>1546.76</v>
      </c>
      <c r="P39" s="6">
        <f t="shared" si="6"/>
        <v>2.9350284629981025</v>
      </c>
      <c r="Q39" s="5">
        <v>46.56</v>
      </c>
      <c r="R39" s="4">
        <v>527</v>
      </c>
      <c r="S39" s="4">
        <v>628</v>
      </c>
      <c r="T39" s="3">
        <v>43194</v>
      </c>
      <c r="U39" s="3">
        <v>1226</v>
      </c>
      <c r="V39" s="3">
        <v>3657.16</v>
      </c>
      <c r="W39" s="3">
        <v>20000</v>
      </c>
      <c r="X39" s="3">
        <v>3938.78</v>
      </c>
      <c r="Y39" s="3">
        <v>2782.56</v>
      </c>
      <c r="Z39" s="3">
        <v>12108.75</v>
      </c>
      <c r="AA39" s="3">
        <v>4631.9799999999996</v>
      </c>
      <c r="AB39" s="3">
        <v>180</v>
      </c>
      <c r="AC39" s="3">
        <v>7.85</v>
      </c>
      <c r="AD39" s="3">
        <v>0</v>
      </c>
      <c r="AE39" s="3">
        <v>488</v>
      </c>
      <c r="AF39" s="3">
        <f t="shared" si="7"/>
        <v>0.92599620493358636</v>
      </c>
      <c r="AG39" s="3">
        <v>12483.21</v>
      </c>
      <c r="AH39" s="6">
        <v>0</v>
      </c>
      <c r="AI39" s="2">
        <f t="shared" si="5"/>
        <v>0.28900333379636056</v>
      </c>
    </row>
    <row r="40" spans="1:35" x14ac:dyDescent="0.25">
      <c r="A40" s="1" t="s">
        <v>387</v>
      </c>
      <c r="B40" s="1" t="s">
        <v>363</v>
      </c>
      <c r="C40" s="1" t="s">
        <v>382</v>
      </c>
      <c r="D40" s="1" t="s">
        <v>337</v>
      </c>
      <c r="F40" s="60">
        <v>45584</v>
      </c>
      <c r="G40" s="60">
        <v>45584</v>
      </c>
      <c r="H40" s="1">
        <v>1</v>
      </c>
      <c r="L40" s="3">
        <v>0</v>
      </c>
      <c r="M40" s="5">
        <v>2269</v>
      </c>
      <c r="N40" s="6">
        <f t="shared" si="8"/>
        <v>7.295819935691318</v>
      </c>
      <c r="O40" s="5">
        <v>1220.83</v>
      </c>
      <c r="P40" s="6">
        <f t="shared" si="6"/>
        <v>3.9254983922829578</v>
      </c>
      <c r="Q40" s="5">
        <v>0</v>
      </c>
      <c r="R40" s="4">
        <v>311</v>
      </c>
      <c r="S40" s="4">
        <v>378</v>
      </c>
      <c r="T40" s="3">
        <v>17190</v>
      </c>
      <c r="U40" s="3">
        <v>640</v>
      </c>
      <c r="V40" s="3">
        <v>1455.45</v>
      </c>
      <c r="W40" s="3">
        <v>1522.21</v>
      </c>
      <c r="X40" s="3">
        <v>2924.28</v>
      </c>
      <c r="Y40" s="3">
        <v>0</v>
      </c>
      <c r="Z40" s="3">
        <v>13492.18</v>
      </c>
      <c r="AA40" s="3">
        <v>2805.08</v>
      </c>
      <c r="AB40" s="3">
        <v>64</v>
      </c>
      <c r="AC40" s="3">
        <v>8.9700000000000006</v>
      </c>
      <c r="AD40" s="3">
        <v>0</v>
      </c>
      <c r="AE40" s="3">
        <v>249</v>
      </c>
      <c r="AF40" s="3">
        <f t="shared" si="7"/>
        <v>0.80064308681672025</v>
      </c>
      <c r="AG40" s="3">
        <v>7230.24</v>
      </c>
      <c r="AH40" s="6">
        <v>0</v>
      </c>
      <c r="AI40" s="2">
        <f t="shared" si="5"/>
        <v>0.42060732984293192</v>
      </c>
    </row>
    <row r="41" spans="1:35" x14ac:dyDescent="0.25">
      <c r="A41" s="1" t="s">
        <v>388</v>
      </c>
      <c r="B41" s="1" t="s">
        <v>334</v>
      </c>
      <c r="C41" s="1" t="s">
        <v>331</v>
      </c>
      <c r="D41" s="1" t="s">
        <v>337</v>
      </c>
      <c r="F41" s="60">
        <v>45585</v>
      </c>
      <c r="G41" s="60">
        <v>45585</v>
      </c>
      <c r="H41" s="1">
        <v>1</v>
      </c>
      <c r="L41" s="3">
        <v>-700</v>
      </c>
      <c r="M41" s="5">
        <v>1583</v>
      </c>
      <c r="N41" s="6">
        <f t="shared" si="8"/>
        <v>5.1229773462783168</v>
      </c>
      <c r="O41" s="5">
        <v>916.36</v>
      </c>
      <c r="P41" s="6">
        <f t="shared" si="6"/>
        <v>2.9655663430420711</v>
      </c>
      <c r="Q41" s="5">
        <v>0</v>
      </c>
      <c r="R41" s="4">
        <v>309</v>
      </c>
      <c r="S41" s="4">
        <v>362</v>
      </c>
      <c r="T41" s="3">
        <v>8887.9</v>
      </c>
      <c r="U41" s="3">
        <v>576</v>
      </c>
      <c r="V41" s="3">
        <v>752.52</v>
      </c>
      <c r="W41" s="3">
        <v>7000</v>
      </c>
      <c r="X41" s="3">
        <v>4316.6899999999996</v>
      </c>
      <c r="Y41" s="3">
        <v>3333.12</v>
      </c>
      <c r="Z41" s="3">
        <v>5399.63</v>
      </c>
      <c r="AA41" s="3">
        <v>1555.09</v>
      </c>
      <c r="AB41" s="3">
        <v>12</v>
      </c>
      <c r="AC41" s="3">
        <v>5.44</v>
      </c>
      <c r="AD41" s="3">
        <v>0</v>
      </c>
      <c r="AE41" s="3">
        <v>1111</v>
      </c>
      <c r="AF41" s="3">
        <f t="shared" si="7"/>
        <v>3.5954692556634305</v>
      </c>
      <c r="AG41" s="3">
        <v>-6991.09</v>
      </c>
      <c r="AH41" s="6">
        <v>0</v>
      </c>
      <c r="AI41" s="2">
        <f t="shared" si="5"/>
        <v>-0.78658513259600138</v>
      </c>
    </row>
    <row r="42" spans="1:35" x14ac:dyDescent="0.25">
      <c r="A42" s="1" t="s">
        <v>389</v>
      </c>
      <c r="B42" s="1" t="s">
        <v>390</v>
      </c>
      <c r="C42" s="1" t="s">
        <v>331</v>
      </c>
      <c r="D42" s="1" t="s">
        <v>332</v>
      </c>
      <c r="E42" s="1" t="s">
        <v>335</v>
      </c>
      <c r="F42" s="60">
        <v>45587</v>
      </c>
      <c r="G42" s="60">
        <v>45592</v>
      </c>
      <c r="H42" s="1">
        <v>6</v>
      </c>
      <c r="L42" s="3">
        <v>0</v>
      </c>
      <c r="M42" s="5">
        <v>96082</v>
      </c>
      <c r="N42" s="6">
        <f t="shared" si="8"/>
        <v>9.9898107714701609</v>
      </c>
      <c r="O42" s="5">
        <v>57214.99</v>
      </c>
      <c r="P42" s="6">
        <f t="shared" si="6"/>
        <v>5.948740902474527</v>
      </c>
      <c r="Q42" s="5">
        <v>438.41</v>
      </c>
      <c r="R42" s="4">
        <v>9618</v>
      </c>
      <c r="S42" s="4">
        <v>10739</v>
      </c>
      <c r="T42" s="3">
        <v>740969</v>
      </c>
      <c r="U42" s="3">
        <v>29028</v>
      </c>
      <c r="V42" s="3">
        <v>62736.51</v>
      </c>
      <c r="W42" s="3">
        <v>605000</v>
      </c>
      <c r="X42" s="3">
        <v>34635.769999999997</v>
      </c>
      <c r="Y42" s="3">
        <v>110504.15</v>
      </c>
      <c r="Z42" s="3">
        <v>192288.64000000001</v>
      </c>
      <c r="AA42" s="3">
        <v>25574.73</v>
      </c>
      <c r="AB42" s="3">
        <v>23276</v>
      </c>
      <c r="AC42" s="3">
        <v>5.05</v>
      </c>
      <c r="AD42" s="3">
        <v>0</v>
      </c>
      <c r="AE42" s="3">
        <v>5320.5</v>
      </c>
      <c r="AF42" s="3">
        <f t="shared" si="7"/>
        <v>0.55318153462258268</v>
      </c>
      <c r="AG42" s="3">
        <v>-60621.34</v>
      </c>
      <c r="AH42" s="6">
        <v>0</v>
      </c>
      <c r="AI42" s="2">
        <f t="shared" si="5"/>
        <v>-8.181359813973324E-2</v>
      </c>
    </row>
    <row r="43" spans="1:35" x14ac:dyDescent="0.25">
      <c r="A43" s="1" t="s">
        <v>391</v>
      </c>
      <c r="B43" s="1" t="s">
        <v>339</v>
      </c>
      <c r="C43" s="1" t="s">
        <v>331</v>
      </c>
      <c r="D43" s="1" t="s">
        <v>337</v>
      </c>
      <c r="F43" s="60">
        <v>45594</v>
      </c>
      <c r="G43" s="60">
        <v>45594</v>
      </c>
      <c r="H43" s="1">
        <v>1</v>
      </c>
      <c r="L43" s="3">
        <v>0</v>
      </c>
      <c r="M43" s="5">
        <v>282</v>
      </c>
      <c r="N43" s="6">
        <f t="shared" si="8"/>
        <v>11.75</v>
      </c>
      <c r="O43" s="5">
        <v>171.3</v>
      </c>
      <c r="P43" s="6">
        <f t="shared" si="6"/>
        <v>7.1375000000000002</v>
      </c>
      <c r="Q43" s="5">
        <v>0</v>
      </c>
      <c r="R43" s="4">
        <v>24</v>
      </c>
      <c r="S43" s="4">
        <v>24</v>
      </c>
      <c r="T43" s="3">
        <v>284</v>
      </c>
      <c r="U43" s="3">
        <v>0</v>
      </c>
      <c r="V43" s="3">
        <v>0</v>
      </c>
      <c r="W43" s="3">
        <v>100</v>
      </c>
      <c r="X43" s="3">
        <v>286.25</v>
      </c>
      <c r="Y43" s="3">
        <v>0</v>
      </c>
      <c r="Z43" s="3">
        <v>69.459999999999994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f t="shared" si="7"/>
        <v>0</v>
      </c>
      <c r="AG43" s="3">
        <v>-0.41</v>
      </c>
      <c r="AH43" s="6">
        <v>0</v>
      </c>
      <c r="AI43" s="2">
        <f t="shared" si="5"/>
        <v>-1.4436619718309859E-3</v>
      </c>
    </row>
    <row r="44" spans="1:35" x14ac:dyDescent="0.25">
      <c r="A44" s="1" t="s">
        <v>392</v>
      </c>
      <c r="B44" s="1" t="s">
        <v>339</v>
      </c>
      <c r="C44" s="1" t="s">
        <v>331</v>
      </c>
      <c r="D44" s="1" t="s">
        <v>337</v>
      </c>
      <c r="F44" s="60">
        <v>45595</v>
      </c>
      <c r="G44" s="60">
        <v>45595</v>
      </c>
      <c r="H44" s="1">
        <v>1</v>
      </c>
      <c r="L44" s="3">
        <v>0</v>
      </c>
      <c r="M44" s="5">
        <v>1437.5</v>
      </c>
      <c r="N44" s="6">
        <f t="shared" si="8"/>
        <v>11.59274193548387</v>
      </c>
      <c r="O44" s="5">
        <v>888.73</v>
      </c>
      <c r="P44" s="6">
        <f t="shared" si="6"/>
        <v>7.1671774193548385</v>
      </c>
      <c r="Q44" s="5">
        <v>0</v>
      </c>
      <c r="R44" s="4">
        <v>124</v>
      </c>
      <c r="S44" s="4">
        <v>124</v>
      </c>
      <c r="T44" s="3">
        <v>1350</v>
      </c>
      <c r="U44" s="3">
        <v>0</v>
      </c>
      <c r="V44" s="3">
        <v>0</v>
      </c>
      <c r="W44" s="3">
        <v>617.85</v>
      </c>
      <c r="X44" s="3">
        <v>300</v>
      </c>
      <c r="Y44" s="3">
        <v>0</v>
      </c>
      <c r="Z44" s="3">
        <v>138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f t="shared" si="7"/>
        <v>0</v>
      </c>
      <c r="AG44" s="3">
        <v>1182.8800000000001</v>
      </c>
      <c r="AH44" s="6">
        <v>0</v>
      </c>
      <c r="AI44" s="2">
        <f t="shared" si="5"/>
        <v>0.87620740740740743</v>
      </c>
    </row>
    <row r="45" spans="1:35" s="50" customFormat="1" ht="13.8" thickBot="1" x14ac:dyDescent="0.3">
      <c r="A45" s="1" t="s">
        <v>393</v>
      </c>
      <c r="B45" s="50" t="s">
        <v>339</v>
      </c>
      <c r="C45" s="50" t="s">
        <v>331</v>
      </c>
      <c r="D45" s="50" t="s">
        <v>337</v>
      </c>
      <c r="F45" s="57">
        <v>45596</v>
      </c>
      <c r="G45" s="57">
        <v>45596</v>
      </c>
      <c r="H45" s="50">
        <v>1</v>
      </c>
      <c r="L45" s="52">
        <v>0</v>
      </c>
      <c r="M45" s="54">
        <v>449</v>
      </c>
      <c r="N45" s="55">
        <f t="shared" si="8"/>
        <v>10.951219512195122</v>
      </c>
      <c r="O45" s="54">
        <v>76.27</v>
      </c>
      <c r="P45" s="55">
        <f t="shared" si="6"/>
        <v>1.8602439024390243</v>
      </c>
      <c r="Q45" s="54">
        <v>0</v>
      </c>
      <c r="R45" s="53">
        <v>41</v>
      </c>
      <c r="S45" s="53">
        <v>41</v>
      </c>
      <c r="T45" s="52">
        <v>484</v>
      </c>
      <c r="U45" s="52">
        <v>0</v>
      </c>
      <c r="V45" s="52">
        <v>0</v>
      </c>
      <c r="W45" s="52">
        <v>221.51</v>
      </c>
      <c r="X45" s="52">
        <v>80</v>
      </c>
      <c r="Y45" s="52">
        <v>0</v>
      </c>
      <c r="Z45" s="52">
        <v>50</v>
      </c>
      <c r="AA45" s="52">
        <v>0</v>
      </c>
      <c r="AB45" s="52">
        <v>0</v>
      </c>
      <c r="AC45" s="52">
        <v>0</v>
      </c>
      <c r="AD45" s="52">
        <v>0</v>
      </c>
      <c r="AE45" s="52">
        <v>0</v>
      </c>
      <c r="AF45" s="52">
        <f t="shared" si="7"/>
        <v>0</v>
      </c>
      <c r="AG45" s="52">
        <v>208.76</v>
      </c>
      <c r="AH45" s="55">
        <v>0</v>
      </c>
      <c r="AI45" s="51">
        <f t="shared" si="5"/>
        <v>0.43132231404958676</v>
      </c>
    </row>
    <row r="46" spans="1:35" x14ac:dyDescent="0.25">
      <c r="A46" s="1" t="s">
        <v>394</v>
      </c>
      <c r="B46" s="1" t="s">
        <v>339</v>
      </c>
      <c r="C46" s="1" t="s">
        <v>331</v>
      </c>
      <c r="D46" s="1" t="s">
        <v>337</v>
      </c>
      <c r="F46" s="60">
        <v>45597</v>
      </c>
      <c r="G46" s="60">
        <v>45597</v>
      </c>
      <c r="H46" s="1">
        <v>1</v>
      </c>
      <c r="L46" s="3">
        <v>0</v>
      </c>
      <c r="M46" s="5">
        <v>4334</v>
      </c>
      <c r="N46" s="6">
        <f t="shared" si="8"/>
        <v>14.398671096345515</v>
      </c>
      <c r="O46" s="5">
        <v>2805.09</v>
      </c>
      <c r="P46" s="6">
        <f t="shared" si="6"/>
        <v>9.3192358803986721</v>
      </c>
      <c r="Q46" s="5">
        <v>0</v>
      </c>
      <c r="R46" s="4">
        <v>301</v>
      </c>
      <c r="S46" s="4">
        <v>301</v>
      </c>
      <c r="T46" s="3">
        <v>5266</v>
      </c>
      <c r="U46" s="3">
        <v>0</v>
      </c>
      <c r="V46" s="3">
        <v>0</v>
      </c>
      <c r="W46" s="3">
        <v>2410.0700000000002</v>
      </c>
      <c r="X46" s="3">
        <v>614.79999999999995</v>
      </c>
      <c r="Y46" s="3">
        <v>0</v>
      </c>
      <c r="Z46" s="3">
        <v>1702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f t="shared" si="7"/>
        <v>0</v>
      </c>
      <c r="AG46" s="3">
        <v>3344.22</v>
      </c>
      <c r="AH46" s="6">
        <v>0</v>
      </c>
      <c r="AI46" s="2">
        <f t="shared" si="5"/>
        <v>0.63505886821116597</v>
      </c>
    </row>
    <row r="47" spans="1:35" x14ac:dyDescent="0.25">
      <c r="A47" s="1" t="s">
        <v>395</v>
      </c>
      <c r="B47" s="1" t="s">
        <v>359</v>
      </c>
      <c r="C47" s="1" t="s">
        <v>331</v>
      </c>
      <c r="D47" s="1" t="s">
        <v>337</v>
      </c>
      <c r="F47" s="60">
        <v>45598</v>
      </c>
      <c r="G47" s="60">
        <v>45598</v>
      </c>
      <c r="H47" s="1">
        <v>1</v>
      </c>
      <c r="L47" s="3">
        <v>0</v>
      </c>
      <c r="M47" s="5">
        <v>2170</v>
      </c>
      <c r="N47" s="6">
        <f t="shared" si="8"/>
        <v>6.78125</v>
      </c>
      <c r="O47" s="5">
        <v>1132</v>
      </c>
      <c r="P47" s="6">
        <f t="shared" si="6"/>
        <v>3.5375000000000001</v>
      </c>
      <c r="Q47" s="5">
        <v>27.45</v>
      </c>
      <c r="R47" s="4">
        <v>320</v>
      </c>
      <c r="S47" s="4">
        <v>391</v>
      </c>
      <c r="T47" s="3">
        <v>12696.33</v>
      </c>
      <c r="U47" s="3">
        <v>728</v>
      </c>
      <c r="V47" s="3">
        <v>1074.98</v>
      </c>
      <c r="W47" s="3">
        <v>4028.71</v>
      </c>
      <c r="X47" s="3">
        <v>2583.8200000000002</v>
      </c>
      <c r="Y47" s="3">
        <v>432.14</v>
      </c>
      <c r="Z47" s="3">
        <v>4546.4399999999996</v>
      </c>
      <c r="AA47" s="3">
        <v>2221.41</v>
      </c>
      <c r="AB47" s="3">
        <v>8</v>
      </c>
      <c r="AC47" s="3">
        <v>6.12</v>
      </c>
      <c r="AD47" s="3">
        <v>0</v>
      </c>
      <c r="AE47" s="3">
        <v>433.6</v>
      </c>
      <c r="AF47" s="3">
        <f t="shared" si="7"/>
        <v>1.355</v>
      </c>
      <c r="AG47" s="3">
        <v>5655.68</v>
      </c>
      <c r="AH47" s="6">
        <v>0</v>
      </c>
      <c r="AI47" s="2">
        <f t="shared" si="5"/>
        <v>0.44545786065737109</v>
      </c>
    </row>
    <row r="48" spans="1:35" x14ac:dyDescent="0.25">
      <c r="A48" s="1" t="s">
        <v>396</v>
      </c>
      <c r="B48" s="1" t="s">
        <v>334</v>
      </c>
      <c r="C48" s="1" t="s">
        <v>397</v>
      </c>
      <c r="D48" s="1" t="s">
        <v>332</v>
      </c>
      <c r="E48" s="1" t="s">
        <v>360</v>
      </c>
      <c r="F48" s="60">
        <v>45600</v>
      </c>
      <c r="G48" s="60">
        <v>45600</v>
      </c>
      <c r="H48" s="1">
        <v>1</v>
      </c>
      <c r="L48" s="3">
        <v>0</v>
      </c>
      <c r="M48" s="5">
        <v>37857</v>
      </c>
      <c r="N48" s="6">
        <f t="shared" si="8"/>
        <v>18.511980440097801</v>
      </c>
      <c r="O48" s="5">
        <v>24177.91</v>
      </c>
      <c r="P48" s="6">
        <f t="shared" si="6"/>
        <v>11.822938875305624</v>
      </c>
      <c r="Q48" s="5">
        <v>2293.36</v>
      </c>
      <c r="R48" s="4">
        <v>2045</v>
      </c>
      <c r="S48" s="4">
        <v>2294</v>
      </c>
      <c r="T48" s="3">
        <v>186086.78</v>
      </c>
      <c r="U48" s="3">
        <v>6564</v>
      </c>
      <c r="V48" s="3">
        <v>15755.63</v>
      </c>
      <c r="W48" s="3">
        <v>125000</v>
      </c>
      <c r="X48" s="3">
        <v>6586.78</v>
      </c>
      <c r="Y48" s="3">
        <v>8042.33</v>
      </c>
      <c r="Z48" s="3">
        <v>42882.879999999997</v>
      </c>
      <c r="AA48" s="3">
        <v>19617.36</v>
      </c>
      <c r="AB48" s="3">
        <v>524</v>
      </c>
      <c r="AC48" s="3">
        <v>9.2100000000000009</v>
      </c>
      <c r="AD48" s="3">
        <v>0</v>
      </c>
      <c r="AE48" s="3">
        <v>2567.91</v>
      </c>
      <c r="AF48" s="3">
        <f t="shared" si="7"/>
        <v>1.2557017114914424</v>
      </c>
      <c r="AG48" s="3">
        <v>59319.33</v>
      </c>
      <c r="AH48" s="6">
        <v>0</v>
      </c>
      <c r="AI48" s="2">
        <f t="shared" si="5"/>
        <v>0.31877240285419522</v>
      </c>
    </row>
    <row r="49" spans="1:35" x14ac:dyDescent="0.25">
      <c r="A49" s="1" t="s">
        <v>398</v>
      </c>
      <c r="B49" s="1" t="s">
        <v>378</v>
      </c>
      <c r="C49" s="1" t="s">
        <v>379</v>
      </c>
      <c r="D49" s="1" t="s">
        <v>332</v>
      </c>
      <c r="F49" s="60">
        <v>45601</v>
      </c>
      <c r="G49" s="60">
        <v>45603</v>
      </c>
      <c r="H49" s="1">
        <v>3</v>
      </c>
      <c r="L49" s="3">
        <v>0</v>
      </c>
      <c r="M49" s="5">
        <v>4377</v>
      </c>
      <c r="N49" s="6" t="e">
        <f t="shared" si="8"/>
        <v>#DIV/0!</v>
      </c>
      <c r="O49" s="5">
        <v>2062.4</v>
      </c>
      <c r="P49" s="6" t="e">
        <f t="shared" si="6"/>
        <v>#DIV/0!</v>
      </c>
      <c r="Q49" s="235">
        <v>0</v>
      </c>
      <c r="R49" s="236">
        <v>0</v>
      </c>
      <c r="S49" s="236">
        <v>0</v>
      </c>
      <c r="T49" s="235">
        <v>0</v>
      </c>
      <c r="U49" s="235">
        <v>0</v>
      </c>
      <c r="V49" s="235">
        <v>0</v>
      </c>
      <c r="W49" s="235">
        <v>0</v>
      </c>
      <c r="X49" s="235">
        <v>0</v>
      </c>
      <c r="Y49" s="235">
        <v>0</v>
      </c>
      <c r="Z49" s="235">
        <v>0</v>
      </c>
      <c r="AA49" s="235">
        <v>0</v>
      </c>
      <c r="AB49" s="235">
        <v>0</v>
      </c>
      <c r="AC49" s="235">
        <v>0</v>
      </c>
      <c r="AD49" s="235">
        <v>0</v>
      </c>
      <c r="AE49" s="235">
        <v>0</v>
      </c>
      <c r="AF49" s="235" t="e">
        <f t="shared" si="7"/>
        <v>#DIV/0!</v>
      </c>
      <c r="AG49" s="235">
        <v>0</v>
      </c>
      <c r="AH49" s="6">
        <v>10000</v>
      </c>
      <c r="AI49" s="2" t="e">
        <f t="shared" si="5"/>
        <v>#DIV/0!</v>
      </c>
    </row>
    <row r="50" spans="1:35" x14ac:dyDescent="0.25">
      <c r="A50" s="1" t="s">
        <v>399</v>
      </c>
      <c r="B50" s="1" t="s">
        <v>363</v>
      </c>
      <c r="C50" s="1" t="s">
        <v>376</v>
      </c>
      <c r="D50" s="1" t="s">
        <v>337</v>
      </c>
      <c r="F50" s="60">
        <v>45603</v>
      </c>
      <c r="G50" s="60">
        <v>45603</v>
      </c>
      <c r="H50" s="1">
        <v>1</v>
      </c>
      <c r="L50" s="3">
        <v>-1000</v>
      </c>
      <c r="M50" s="5">
        <v>5787</v>
      </c>
      <c r="N50" s="6">
        <f t="shared" si="8"/>
        <v>12.86</v>
      </c>
      <c r="O50" s="5">
        <v>3366.16</v>
      </c>
      <c r="P50" s="6">
        <f t="shared" si="6"/>
        <v>7.4803555555555556</v>
      </c>
      <c r="Q50" s="5">
        <v>2.04</v>
      </c>
      <c r="R50" s="4">
        <v>450</v>
      </c>
      <c r="S50" s="4">
        <v>545</v>
      </c>
      <c r="T50" s="3">
        <v>20103.46</v>
      </c>
      <c r="U50" s="3">
        <v>882</v>
      </c>
      <c r="V50" s="3">
        <v>1702.12</v>
      </c>
      <c r="W50" s="3">
        <v>10500</v>
      </c>
      <c r="X50" s="3">
        <v>2967.46</v>
      </c>
      <c r="Y50" s="3">
        <v>0</v>
      </c>
      <c r="Z50" s="3">
        <v>8510.44</v>
      </c>
      <c r="AA50" s="3">
        <v>2510.7199999999998</v>
      </c>
      <c r="AB50" s="3">
        <v>40</v>
      </c>
      <c r="AC50" s="3">
        <v>5.09</v>
      </c>
      <c r="AD50" s="3">
        <v>0</v>
      </c>
      <c r="AE50" s="3">
        <v>0</v>
      </c>
      <c r="AF50" s="3">
        <f t="shared" si="7"/>
        <v>0</v>
      </c>
      <c r="AG50" s="3">
        <v>4926.4799999999996</v>
      </c>
      <c r="AH50" s="6">
        <v>0</v>
      </c>
      <c r="AI50" s="2">
        <f t="shared" si="5"/>
        <v>0.24505632363782154</v>
      </c>
    </row>
    <row r="51" spans="1:35" x14ac:dyDescent="0.25">
      <c r="A51" s="1" t="s">
        <v>400</v>
      </c>
      <c r="B51" s="1" t="s">
        <v>359</v>
      </c>
      <c r="C51" s="1" t="s">
        <v>331</v>
      </c>
      <c r="D51" s="1" t="s">
        <v>332</v>
      </c>
      <c r="E51" s="1" t="s">
        <v>335</v>
      </c>
      <c r="F51" s="60">
        <v>45604</v>
      </c>
      <c r="G51" s="60">
        <v>45604</v>
      </c>
      <c r="H51" s="1">
        <v>1</v>
      </c>
      <c r="L51" s="3">
        <v>-10000</v>
      </c>
      <c r="M51" s="5">
        <v>23977.02</v>
      </c>
      <c r="N51" s="6">
        <f t="shared" si="8"/>
        <v>18.805505882352943</v>
      </c>
      <c r="O51" s="5">
        <v>14548.21</v>
      </c>
      <c r="P51" s="6">
        <f t="shared" si="6"/>
        <v>11.410360784313724</v>
      </c>
      <c r="Q51" s="235">
        <v>0</v>
      </c>
      <c r="R51" s="4">
        <v>1275</v>
      </c>
      <c r="S51" s="4">
        <v>1511</v>
      </c>
      <c r="T51" s="3">
        <v>118694.5</v>
      </c>
      <c r="U51" s="3">
        <v>4209</v>
      </c>
      <c r="V51" s="3">
        <v>10049.65</v>
      </c>
      <c r="W51" s="3">
        <v>100000</v>
      </c>
      <c r="X51" s="235">
        <v>0</v>
      </c>
      <c r="Y51" s="3">
        <v>4921.5600000000004</v>
      </c>
      <c r="Z51" s="235">
        <v>0</v>
      </c>
      <c r="AA51" s="3">
        <v>7881.33</v>
      </c>
      <c r="AB51" s="3">
        <v>240</v>
      </c>
      <c r="AC51" s="3">
        <v>5.78</v>
      </c>
      <c r="AD51" s="3">
        <v>0</v>
      </c>
      <c r="AE51" s="3">
        <v>2375.5</v>
      </c>
      <c r="AF51" s="3">
        <f t="shared" si="7"/>
        <v>1.8631372549019607</v>
      </c>
      <c r="AG51" s="235">
        <v>0</v>
      </c>
      <c r="AH51" s="6">
        <v>50000</v>
      </c>
      <c r="AI51" s="2">
        <f t="shared" si="5"/>
        <v>0</v>
      </c>
    </row>
    <row r="52" spans="1:35" x14ac:dyDescent="0.25">
      <c r="A52" s="1" t="s">
        <v>401</v>
      </c>
      <c r="B52" s="1" t="s">
        <v>402</v>
      </c>
      <c r="C52" s="1" t="s">
        <v>376</v>
      </c>
      <c r="D52" s="1" t="s">
        <v>332</v>
      </c>
      <c r="E52" s="1" t="s">
        <v>335</v>
      </c>
      <c r="F52" s="60">
        <v>45605</v>
      </c>
      <c r="G52" s="60">
        <v>45605</v>
      </c>
      <c r="H52" s="1">
        <v>1</v>
      </c>
      <c r="L52" s="3">
        <v>0</v>
      </c>
      <c r="M52" s="5">
        <v>8179</v>
      </c>
      <c r="N52" s="6">
        <f t="shared" si="8"/>
        <v>8.701063829787234</v>
      </c>
      <c r="O52" s="5">
        <v>5164.08</v>
      </c>
      <c r="P52" s="6">
        <f t="shared" si="6"/>
        <v>5.4937021276595743</v>
      </c>
      <c r="Q52" s="5">
        <v>644.98</v>
      </c>
      <c r="R52" s="4">
        <v>940</v>
      </c>
      <c r="S52" s="4">
        <v>1022</v>
      </c>
      <c r="T52" s="3">
        <v>38174.44</v>
      </c>
      <c r="U52" s="3">
        <v>2841</v>
      </c>
      <c r="V52" s="3">
        <v>3232.16</v>
      </c>
      <c r="W52" s="3">
        <v>42500</v>
      </c>
      <c r="X52" s="3">
        <v>3314.44</v>
      </c>
      <c r="Y52" s="3">
        <v>7847.96</v>
      </c>
      <c r="Z52" s="3">
        <v>-15060.09</v>
      </c>
      <c r="AA52" s="3">
        <v>5017.45</v>
      </c>
      <c r="AB52" s="3">
        <v>120</v>
      </c>
      <c r="AC52" s="3">
        <v>5.42</v>
      </c>
      <c r="AD52" s="3">
        <v>0</v>
      </c>
      <c r="AE52" s="3">
        <v>1958.29</v>
      </c>
      <c r="AF52" s="3">
        <f t="shared" si="7"/>
        <v>2.0832872340425532</v>
      </c>
      <c r="AG52" s="3">
        <v>15317.93</v>
      </c>
      <c r="AH52" s="6">
        <v>0</v>
      </c>
      <c r="AI52" s="2">
        <f t="shared" si="5"/>
        <v>0.40126141994486364</v>
      </c>
    </row>
    <row r="53" spans="1:35" x14ac:dyDescent="0.25">
      <c r="A53" s="1" t="s">
        <v>403</v>
      </c>
      <c r="B53" s="1" t="s">
        <v>363</v>
      </c>
      <c r="C53" s="1" t="s">
        <v>382</v>
      </c>
      <c r="D53" s="1" t="s">
        <v>337</v>
      </c>
      <c r="F53" s="60">
        <v>45605</v>
      </c>
      <c r="G53" s="60">
        <v>45605</v>
      </c>
      <c r="H53" s="1">
        <v>1</v>
      </c>
      <c r="L53" s="3">
        <v>0</v>
      </c>
      <c r="M53" s="5">
        <v>9106</v>
      </c>
      <c r="N53" s="6">
        <f t="shared" si="8"/>
        <v>19.667386609071276</v>
      </c>
      <c r="O53" s="5">
        <v>5267.63</v>
      </c>
      <c r="P53" s="6">
        <f t="shared" si="6"/>
        <v>11.377170626349892</v>
      </c>
      <c r="Q53" s="5">
        <v>90.05</v>
      </c>
      <c r="R53" s="4">
        <v>463</v>
      </c>
      <c r="S53" s="4">
        <v>569</v>
      </c>
      <c r="T53" s="3">
        <v>34097.1</v>
      </c>
      <c r="U53" s="3">
        <v>1096</v>
      </c>
      <c r="V53" s="3">
        <v>2886.94</v>
      </c>
      <c r="W53" s="3">
        <v>8632.9699999999993</v>
      </c>
      <c r="X53" s="3">
        <v>2932.87</v>
      </c>
      <c r="Y53" s="3">
        <v>0</v>
      </c>
      <c r="Z53" s="3">
        <v>18797.560000000001</v>
      </c>
      <c r="AA53" s="3">
        <v>4294.97</v>
      </c>
      <c r="AB53" s="3">
        <v>12</v>
      </c>
      <c r="AC53" s="3">
        <v>7.86</v>
      </c>
      <c r="AD53" s="3">
        <v>0</v>
      </c>
      <c r="AE53" s="3">
        <v>996.97</v>
      </c>
      <c r="AF53" s="3">
        <f t="shared" si="7"/>
        <v>2.1532829373650109</v>
      </c>
      <c r="AG53" s="3">
        <v>15491.32</v>
      </c>
      <c r="AH53" s="6">
        <v>0</v>
      </c>
      <c r="AI53" s="2">
        <f t="shared" si="5"/>
        <v>0.45432954708758222</v>
      </c>
    </row>
    <row r="54" spans="1:35" x14ac:dyDescent="0.25">
      <c r="A54" s="1" t="s">
        <v>404</v>
      </c>
      <c r="B54" s="1" t="s">
        <v>334</v>
      </c>
      <c r="C54" s="1" t="s">
        <v>331</v>
      </c>
      <c r="D54" s="1" t="s">
        <v>332</v>
      </c>
      <c r="E54" s="1" t="s">
        <v>335</v>
      </c>
      <c r="F54" s="60">
        <v>45608</v>
      </c>
      <c r="G54" s="60">
        <v>45608</v>
      </c>
      <c r="H54" s="1">
        <v>1</v>
      </c>
      <c r="L54" s="3">
        <v>-10000</v>
      </c>
      <c r="M54" s="5">
        <v>15990</v>
      </c>
      <c r="N54" s="6">
        <f t="shared" si="8"/>
        <v>13.336113427856548</v>
      </c>
      <c r="O54" s="5">
        <v>10254.209999999999</v>
      </c>
      <c r="P54" s="6">
        <f t="shared" si="6"/>
        <v>8.5523019182652202</v>
      </c>
      <c r="Q54" s="235">
        <v>0</v>
      </c>
      <c r="R54" s="4">
        <v>1199</v>
      </c>
      <c r="S54" s="4">
        <v>1369</v>
      </c>
      <c r="T54" s="3">
        <v>97295.55</v>
      </c>
      <c r="U54" s="3">
        <v>3342</v>
      </c>
      <c r="V54" s="3">
        <v>8237.84</v>
      </c>
      <c r="W54" s="3">
        <v>100500</v>
      </c>
      <c r="X54" s="3">
        <v>5337.46</v>
      </c>
      <c r="Y54" s="3">
        <v>4675.42</v>
      </c>
      <c r="Z54" s="235">
        <v>39262.269999999997</v>
      </c>
      <c r="AA54" s="235">
        <v>9637.99</v>
      </c>
      <c r="AB54" s="3">
        <v>268</v>
      </c>
      <c r="AC54" s="235">
        <v>8.89</v>
      </c>
      <c r="AD54" s="3">
        <v>0</v>
      </c>
      <c r="AE54" s="3">
        <v>3147.15</v>
      </c>
      <c r="AF54" s="3">
        <f t="shared" si="7"/>
        <v>2.6248123436196833</v>
      </c>
      <c r="AG54" s="235">
        <v>0</v>
      </c>
      <c r="AH54" s="6">
        <v>-24207.02</v>
      </c>
      <c r="AI54" s="2">
        <f t="shared" si="5"/>
        <v>0</v>
      </c>
    </row>
    <row r="55" spans="1:35" x14ac:dyDescent="0.25">
      <c r="A55" s="1" t="s">
        <v>405</v>
      </c>
      <c r="B55" s="1" t="s">
        <v>363</v>
      </c>
      <c r="C55" s="1" t="s">
        <v>331</v>
      </c>
      <c r="D55" s="1" t="s">
        <v>337</v>
      </c>
      <c r="F55" s="60">
        <v>45609</v>
      </c>
      <c r="G55" s="60">
        <v>45609</v>
      </c>
      <c r="H55" s="1">
        <v>1</v>
      </c>
      <c r="L55" s="3">
        <v>-850</v>
      </c>
      <c r="M55" s="5">
        <v>4025</v>
      </c>
      <c r="N55" s="6">
        <f t="shared" si="8"/>
        <v>7.2262118491921008</v>
      </c>
      <c r="O55" s="5">
        <v>2259.5</v>
      </c>
      <c r="P55" s="6">
        <f t="shared" si="6"/>
        <v>4.0565529622980252</v>
      </c>
      <c r="Q55" s="5">
        <v>12.36</v>
      </c>
      <c r="R55" s="4">
        <v>557</v>
      </c>
      <c r="S55" s="4">
        <v>625</v>
      </c>
      <c r="T55" s="3">
        <v>23775.5</v>
      </c>
      <c r="U55" s="3">
        <v>1228</v>
      </c>
      <c r="V55" s="3">
        <v>2013.03</v>
      </c>
      <c r="W55" s="3">
        <v>12026.97</v>
      </c>
      <c r="X55" s="3">
        <v>3191.41</v>
      </c>
      <c r="Y55" s="3">
        <v>238.08</v>
      </c>
      <c r="Z55" s="235">
        <v>5125.66</v>
      </c>
      <c r="AA55" s="235">
        <v>3560</v>
      </c>
      <c r="AB55" s="3">
        <v>104</v>
      </c>
      <c r="AC55" s="235">
        <v>5.97</v>
      </c>
      <c r="AD55" s="3">
        <v>0</v>
      </c>
      <c r="AE55" s="3">
        <v>448.51</v>
      </c>
      <c r="AF55" s="3">
        <f t="shared" si="7"/>
        <v>0.80522441651705567</v>
      </c>
      <c r="AG55" s="235">
        <v>0</v>
      </c>
      <c r="AH55" s="6">
        <v>10910.74</v>
      </c>
      <c r="AI55" s="2">
        <f t="shared" si="5"/>
        <v>0</v>
      </c>
    </row>
    <row r="56" spans="1:35" x14ac:dyDescent="0.25">
      <c r="A56" s="1" t="s">
        <v>406</v>
      </c>
      <c r="B56" s="1" t="s">
        <v>363</v>
      </c>
      <c r="C56" s="1" t="s">
        <v>331</v>
      </c>
      <c r="D56" s="1" t="s">
        <v>337</v>
      </c>
      <c r="F56" s="60">
        <v>45610</v>
      </c>
      <c r="G56" s="60">
        <v>45610</v>
      </c>
      <c r="H56" s="1">
        <v>1</v>
      </c>
      <c r="L56" s="3">
        <v>-1500</v>
      </c>
      <c r="M56" s="5">
        <v>4046</v>
      </c>
      <c r="N56" s="6">
        <f t="shared" si="8"/>
        <v>8.5902335456475587</v>
      </c>
      <c r="O56" s="5">
        <v>2174.3000000000002</v>
      </c>
      <c r="P56" s="6">
        <f t="shared" si="6"/>
        <v>4.6163481953290875</v>
      </c>
      <c r="Q56" s="5">
        <v>27.68</v>
      </c>
      <c r="R56" s="4">
        <v>471</v>
      </c>
      <c r="S56" s="4">
        <v>521</v>
      </c>
      <c r="T56" s="3">
        <v>25556.65</v>
      </c>
      <c r="U56" s="3">
        <v>962</v>
      </c>
      <c r="V56" s="3">
        <v>2163.84</v>
      </c>
      <c r="W56" s="3">
        <v>16000</v>
      </c>
      <c r="X56" s="3">
        <v>3059.99</v>
      </c>
      <c r="Y56" s="3">
        <v>0</v>
      </c>
      <c r="Z56" s="235">
        <v>5764.07</v>
      </c>
      <c r="AA56" s="235">
        <v>2519.4299999999998</v>
      </c>
      <c r="AB56" s="3">
        <v>28</v>
      </c>
      <c r="AC56" s="235">
        <v>5.3</v>
      </c>
      <c r="AD56" s="3">
        <v>0</v>
      </c>
      <c r="AE56" s="3">
        <v>0</v>
      </c>
      <c r="AF56" s="3">
        <f t="shared" si="7"/>
        <v>0</v>
      </c>
      <c r="AG56" s="235">
        <v>0</v>
      </c>
      <c r="AH56" s="6">
        <v>6444</v>
      </c>
      <c r="AI56" s="2">
        <f t="shared" si="5"/>
        <v>0</v>
      </c>
    </row>
    <row r="57" spans="1:35" x14ac:dyDescent="0.25">
      <c r="A57" s="1" t="s">
        <v>407</v>
      </c>
      <c r="B57" s="1" t="s">
        <v>408</v>
      </c>
      <c r="C57" s="1" t="s">
        <v>331</v>
      </c>
      <c r="D57" s="1" t="s">
        <v>337</v>
      </c>
      <c r="F57" s="60">
        <v>45611</v>
      </c>
      <c r="G57" s="60">
        <v>45611</v>
      </c>
      <c r="H57" s="1">
        <v>1</v>
      </c>
      <c r="L57" s="3">
        <v>0</v>
      </c>
      <c r="M57" s="5">
        <v>5498</v>
      </c>
      <c r="N57" s="6">
        <f t="shared" si="8"/>
        <v>7.5625859697386524</v>
      </c>
      <c r="O57" s="5">
        <v>3257.12</v>
      </c>
      <c r="P57" s="6">
        <f t="shared" si="6"/>
        <v>4.4802200825309493</v>
      </c>
      <c r="Q57" s="5">
        <v>0</v>
      </c>
      <c r="R57" s="4">
        <v>727</v>
      </c>
      <c r="S57" s="4">
        <v>750</v>
      </c>
      <c r="T57" s="3">
        <v>37893.5</v>
      </c>
      <c r="U57" s="3">
        <v>1484</v>
      </c>
      <c r="V57" s="3">
        <v>3208.37</v>
      </c>
      <c r="W57" s="3">
        <v>17488.419999999998</v>
      </c>
      <c r="X57" s="3">
        <v>3366.2</v>
      </c>
      <c r="Y57" s="3">
        <v>0</v>
      </c>
      <c r="Z57" s="235">
        <v>14589.35</v>
      </c>
      <c r="AA57" s="235">
        <v>4151.8900000000003</v>
      </c>
      <c r="AB57" s="3">
        <v>68</v>
      </c>
      <c r="AC57" s="235">
        <v>5.69</v>
      </c>
      <c r="AD57" s="3">
        <v>0</v>
      </c>
      <c r="AE57" s="3">
        <v>300</v>
      </c>
      <c r="AF57" s="3">
        <f t="shared" si="7"/>
        <v>0.4126547455295736</v>
      </c>
      <c r="AG57" s="235">
        <v>0</v>
      </c>
      <c r="AH57" s="6">
        <v>11710.54</v>
      </c>
      <c r="AI57" s="2">
        <f t="shared" si="5"/>
        <v>0</v>
      </c>
    </row>
    <row r="58" spans="1:35" x14ac:dyDescent="0.25">
      <c r="A58" s="1" t="s">
        <v>409</v>
      </c>
      <c r="B58" s="1" t="s">
        <v>363</v>
      </c>
      <c r="C58" s="1" t="s">
        <v>331</v>
      </c>
      <c r="D58" s="1" t="s">
        <v>337</v>
      </c>
      <c r="F58" s="60">
        <v>45612</v>
      </c>
      <c r="G58" s="60">
        <v>45612</v>
      </c>
      <c r="H58" s="1">
        <v>1</v>
      </c>
      <c r="L58" s="3">
        <v>-1000</v>
      </c>
      <c r="M58" s="5">
        <v>2747</v>
      </c>
      <c r="N58" s="6">
        <f t="shared" si="8"/>
        <v>6.3883720930232561</v>
      </c>
      <c r="O58" s="5">
        <v>1302.76</v>
      </c>
      <c r="P58" s="6">
        <f t="shared" si="6"/>
        <v>3.0296744186046509</v>
      </c>
      <c r="Q58" s="5">
        <v>16.54</v>
      </c>
      <c r="R58" s="4">
        <v>430</v>
      </c>
      <c r="S58" s="4">
        <v>490</v>
      </c>
      <c r="T58" s="3">
        <v>17986</v>
      </c>
      <c r="U58" s="3">
        <v>946</v>
      </c>
      <c r="V58" s="3">
        <v>1522.84</v>
      </c>
      <c r="W58" s="3">
        <v>10500</v>
      </c>
      <c r="X58" s="3">
        <v>3245.39</v>
      </c>
      <c r="Y58" s="3">
        <v>128.97999999999999</v>
      </c>
      <c r="Z58" s="235">
        <v>8045.46</v>
      </c>
      <c r="AA58" s="235">
        <v>2309.5100000000002</v>
      </c>
      <c r="AB58" s="3">
        <v>52</v>
      </c>
      <c r="AC58" s="235">
        <v>4.99</v>
      </c>
      <c r="AD58" s="3">
        <v>0</v>
      </c>
      <c r="AE58" s="3">
        <v>182</v>
      </c>
      <c r="AF58" s="3">
        <f t="shared" si="7"/>
        <v>0.42325581395348838</v>
      </c>
      <c r="AG58" s="235">
        <v>0</v>
      </c>
      <c r="AH58" s="6">
        <v>874.98</v>
      </c>
      <c r="AI58" s="2">
        <f t="shared" si="5"/>
        <v>0</v>
      </c>
    </row>
    <row r="59" spans="1:35" x14ac:dyDescent="0.25">
      <c r="A59" s="1" t="s">
        <v>410</v>
      </c>
      <c r="B59" s="1" t="s">
        <v>363</v>
      </c>
      <c r="C59" s="1" t="s">
        <v>331</v>
      </c>
      <c r="D59" s="1" t="s">
        <v>337</v>
      </c>
      <c r="F59" s="60">
        <v>45619</v>
      </c>
      <c r="G59" s="60">
        <v>45619</v>
      </c>
      <c r="H59" s="1">
        <v>1</v>
      </c>
      <c r="L59" s="3">
        <v>-1500</v>
      </c>
      <c r="N59" s="6" t="e">
        <f t="shared" si="8"/>
        <v>#DIV/0!</v>
      </c>
      <c r="P59" s="6" t="e">
        <f t="shared" si="6"/>
        <v>#DIV/0!</v>
      </c>
      <c r="AE59" s="3"/>
      <c r="AF59" s="3" t="e">
        <f t="shared" si="7"/>
        <v>#DIV/0!</v>
      </c>
      <c r="AI59" s="2" t="e">
        <f t="shared" si="5"/>
        <v>#DIV/0!</v>
      </c>
    </row>
    <row r="60" spans="1:35" s="50" customFormat="1" ht="13.8" thickBot="1" x14ac:dyDescent="0.3">
      <c r="A60" s="1" t="s">
        <v>411</v>
      </c>
      <c r="B60" s="50" t="s">
        <v>363</v>
      </c>
      <c r="C60" s="50" t="s">
        <v>382</v>
      </c>
      <c r="D60" s="50" t="s">
        <v>332</v>
      </c>
      <c r="E60" s="50" t="s">
        <v>360</v>
      </c>
      <c r="F60" s="57">
        <v>45625</v>
      </c>
      <c r="G60" s="57">
        <v>45625</v>
      </c>
      <c r="H60" s="50">
        <v>1</v>
      </c>
      <c r="L60" s="52">
        <v>0</v>
      </c>
      <c r="M60" s="54"/>
      <c r="N60" s="55" t="e">
        <f t="shared" si="8"/>
        <v>#DIV/0!</v>
      </c>
      <c r="O60" s="54"/>
      <c r="P60" s="55" t="e">
        <f t="shared" si="6"/>
        <v>#DIV/0!</v>
      </c>
      <c r="Q60" s="54"/>
      <c r="R60" s="53"/>
      <c r="S60" s="53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 t="e">
        <f t="shared" si="7"/>
        <v>#DIV/0!</v>
      </c>
      <c r="AG60" s="52"/>
      <c r="AH60" s="55"/>
      <c r="AI60" s="51" t="e">
        <f t="shared" si="5"/>
        <v>#DIV/0!</v>
      </c>
    </row>
    <row r="61" spans="1:35" x14ac:dyDescent="0.25">
      <c r="A61" s="1" t="s">
        <v>412</v>
      </c>
      <c r="B61" s="1" t="s">
        <v>334</v>
      </c>
      <c r="C61" s="1" t="s">
        <v>331</v>
      </c>
      <c r="D61" s="1" t="s">
        <v>337</v>
      </c>
      <c r="F61" s="60">
        <v>45627</v>
      </c>
      <c r="G61" s="60">
        <v>45627</v>
      </c>
      <c r="H61" s="1">
        <v>1</v>
      </c>
      <c r="L61" s="3">
        <v>-1400</v>
      </c>
      <c r="N61" s="6" t="e">
        <f t="shared" si="8"/>
        <v>#DIV/0!</v>
      </c>
      <c r="P61" s="6" t="e">
        <f t="shared" si="6"/>
        <v>#DIV/0!</v>
      </c>
      <c r="AE61" s="3"/>
      <c r="AF61" s="3"/>
    </row>
    <row r="62" spans="1:35" x14ac:dyDescent="0.25">
      <c r="A62" s="1" t="s">
        <v>413</v>
      </c>
      <c r="B62" s="1" t="s">
        <v>414</v>
      </c>
      <c r="C62" s="1" t="s">
        <v>331</v>
      </c>
      <c r="D62" s="1" t="s">
        <v>337</v>
      </c>
      <c r="F62" s="60">
        <v>45631</v>
      </c>
      <c r="G62" s="60">
        <v>45631</v>
      </c>
      <c r="H62" s="1">
        <v>1</v>
      </c>
      <c r="L62" s="3">
        <v>-1750</v>
      </c>
      <c r="N62" s="6" t="e">
        <f t="shared" si="8"/>
        <v>#DIV/0!</v>
      </c>
      <c r="P62" s="6" t="e">
        <f t="shared" si="6"/>
        <v>#DIV/0!</v>
      </c>
      <c r="AE62" s="3"/>
      <c r="AF62" s="3"/>
    </row>
    <row r="63" spans="1:35" s="21" customFormat="1" x14ac:dyDescent="0.25">
      <c r="A63" s="1" t="s">
        <v>415</v>
      </c>
      <c r="B63" s="1" t="s">
        <v>378</v>
      </c>
      <c r="C63" s="1" t="s">
        <v>416</v>
      </c>
      <c r="D63" s="1" t="s">
        <v>332</v>
      </c>
      <c r="E63" s="1"/>
      <c r="F63" s="60">
        <v>45634</v>
      </c>
      <c r="G63" s="60">
        <v>45641</v>
      </c>
      <c r="H63" s="1">
        <v>8</v>
      </c>
      <c r="I63" s="1" t="s">
        <v>346</v>
      </c>
      <c r="J63" s="1" t="s">
        <v>346</v>
      </c>
      <c r="K63" s="1"/>
      <c r="L63" s="3">
        <v>9650</v>
      </c>
      <c r="M63" s="5"/>
      <c r="N63" s="6" t="e">
        <f t="shared" si="8"/>
        <v>#DIV/0!</v>
      </c>
      <c r="O63" s="5"/>
      <c r="P63" s="6" t="e">
        <f t="shared" si="6"/>
        <v>#DIV/0!</v>
      </c>
      <c r="Q63" s="5"/>
      <c r="R63" s="4"/>
      <c r="S63" s="4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 t="e">
        <f>AE63/R63</f>
        <v>#DIV/0!</v>
      </c>
      <c r="AG63" s="28"/>
      <c r="AH63" s="6">
        <v>85000</v>
      </c>
      <c r="AI63" s="2" t="e">
        <f>AG63/T63</f>
        <v>#DIV/0!</v>
      </c>
    </row>
    <row r="64" spans="1:35" s="21" customFormat="1" x14ac:dyDescent="0.25">
      <c r="A64" s="1" t="s">
        <v>417</v>
      </c>
      <c r="B64" s="1" t="s">
        <v>418</v>
      </c>
      <c r="C64" s="1" t="s">
        <v>331</v>
      </c>
      <c r="D64" s="1" t="s">
        <v>337</v>
      </c>
      <c r="E64" s="1"/>
      <c r="F64" s="60">
        <v>45637</v>
      </c>
      <c r="G64" s="60">
        <v>45637</v>
      </c>
      <c r="H64" s="1">
        <v>1</v>
      </c>
      <c r="I64" s="1"/>
      <c r="J64" s="1"/>
      <c r="K64" s="1"/>
      <c r="L64" s="3"/>
      <c r="M64" s="5"/>
      <c r="N64" s="6" t="e">
        <f t="shared" si="8"/>
        <v>#DIV/0!</v>
      </c>
      <c r="O64" s="5"/>
      <c r="P64" s="6" t="e">
        <f t="shared" si="6"/>
        <v>#DIV/0!</v>
      </c>
      <c r="Q64" s="5"/>
      <c r="R64" s="4"/>
      <c r="S64" s="4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 t="e">
        <f>AE64/R64</f>
        <v>#DIV/0!</v>
      </c>
      <c r="AG64" s="28"/>
      <c r="AH64" s="6"/>
      <c r="AI64" s="2" t="e">
        <f>AG64/T64</f>
        <v>#DIV/0!</v>
      </c>
    </row>
    <row r="65" spans="1:35" s="21" customFormat="1" x14ac:dyDescent="0.25">
      <c r="A65" s="1" t="s">
        <v>419</v>
      </c>
      <c r="B65" s="1" t="s">
        <v>420</v>
      </c>
      <c r="C65" s="1" t="s">
        <v>331</v>
      </c>
      <c r="D65" s="1" t="s">
        <v>337</v>
      </c>
      <c r="E65" s="1"/>
      <c r="F65" s="60">
        <v>45638</v>
      </c>
      <c r="G65" s="60">
        <v>45638</v>
      </c>
      <c r="H65" s="1">
        <v>1</v>
      </c>
      <c r="I65" s="1"/>
      <c r="J65" s="1"/>
      <c r="K65" s="1"/>
      <c r="L65" s="3"/>
      <c r="M65" s="5"/>
      <c r="N65" s="6" t="e">
        <f t="shared" si="8"/>
        <v>#DIV/0!</v>
      </c>
      <c r="O65" s="5"/>
      <c r="P65" s="6" t="e">
        <f t="shared" si="6"/>
        <v>#DIV/0!</v>
      </c>
      <c r="Q65" s="5"/>
      <c r="R65" s="4"/>
      <c r="S65" s="4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 t="e">
        <f>AE65/R65</f>
        <v>#DIV/0!</v>
      </c>
      <c r="AG65" s="28"/>
      <c r="AH65" s="6"/>
      <c r="AI65" s="2" t="e">
        <f>AG65/T65</f>
        <v>#DIV/0!</v>
      </c>
    </row>
    <row r="66" spans="1:35" s="21" customFormat="1" x14ac:dyDescent="0.25">
      <c r="A66" s="1" t="s">
        <v>421</v>
      </c>
      <c r="B66" s="1" t="s">
        <v>334</v>
      </c>
      <c r="C66" s="1" t="s">
        <v>331</v>
      </c>
      <c r="D66" s="1" t="s">
        <v>337</v>
      </c>
      <c r="E66" s="1"/>
      <c r="F66" s="60">
        <v>45639</v>
      </c>
      <c r="G66" s="60">
        <v>45639</v>
      </c>
      <c r="H66" s="1">
        <v>1</v>
      </c>
      <c r="I66" s="1"/>
      <c r="J66" s="1"/>
      <c r="K66" s="1"/>
      <c r="L66" s="3"/>
      <c r="M66" s="5"/>
      <c r="N66" s="6" t="e">
        <f t="shared" si="8"/>
        <v>#DIV/0!</v>
      </c>
      <c r="O66" s="5"/>
      <c r="P66" s="6" t="e">
        <f t="shared" ref="P66:P85" si="9">O66/R66</f>
        <v>#DIV/0!</v>
      </c>
      <c r="Q66" s="5"/>
      <c r="R66" s="4"/>
      <c r="S66" s="4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 t="e">
        <f>AE66/R66</f>
        <v>#DIV/0!</v>
      </c>
      <c r="AG66" s="28"/>
      <c r="AH66" s="6"/>
      <c r="AI66" s="2" t="e">
        <f>AG66/T66</f>
        <v>#DIV/0!</v>
      </c>
    </row>
    <row r="67" spans="1:35" s="21" customFormat="1" x14ac:dyDescent="0.25">
      <c r="A67" s="1" t="s">
        <v>422</v>
      </c>
      <c r="B67" s="1" t="s">
        <v>363</v>
      </c>
      <c r="C67" s="1" t="s">
        <v>331</v>
      </c>
      <c r="D67" s="1" t="s">
        <v>337</v>
      </c>
      <c r="E67" s="1"/>
      <c r="F67" s="60">
        <v>45640</v>
      </c>
      <c r="G67" s="60">
        <v>45640</v>
      </c>
      <c r="H67" s="1">
        <v>1</v>
      </c>
      <c r="I67" s="1"/>
      <c r="J67" s="1"/>
      <c r="K67" s="1"/>
      <c r="L67" s="3"/>
      <c r="M67" s="5"/>
      <c r="N67" s="6" t="e">
        <f t="shared" si="8"/>
        <v>#DIV/0!</v>
      </c>
      <c r="O67" s="5"/>
      <c r="P67" s="6" t="e">
        <f t="shared" si="9"/>
        <v>#DIV/0!</v>
      </c>
      <c r="Q67" s="5"/>
      <c r="R67" s="4"/>
      <c r="S67" s="4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 t="e">
        <f>AE67/R67</f>
        <v>#DIV/0!</v>
      </c>
      <c r="AG67" s="28"/>
      <c r="AH67" s="6"/>
      <c r="AI67" s="2" t="e">
        <f>AG67/T67</f>
        <v>#DIV/0!</v>
      </c>
    </row>
    <row r="68" spans="1:35" s="21" customFormat="1" x14ac:dyDescent="0.25">
      <c r="A68" s="1" t="s">
        <v>423</v>
      </c>
      <c r="B68" s="1" t="s">
        <v>402</v>
      </c>
      <c r="C68" s="1" t="s">
        <v>331</v>
      </c>
      <c r="D68" s="1" t="s">
        <v>332</v>
      </c>
      <c r="E68" s="1" t="s">
        <v>335</v>
      </c>
      <c r="F68" s="60">
        <v>45644</v>
      </c>
      <c r="G68" s="60">
        <v>45644</v>
      </c>
      <c r="H68" s="1">
        <v>1</v>
      </c>
      <c r="I68" s="1"/>
      <c r="J68" s="1"/>
      <c r="K68" s="1"/>
      <c r="L68" s="3"/>
      <c r="M68" s="5"/>
      <c r="N68" s="6" t="e">
        <f t="shared" si="8"/>
        <v>#DIV/0!</v>
      </c>
      <c r="O68" s="5"/>
      <c r="P68" s="6" t="e">
        <f t="shared" si="9"/>
        <v>#DIV/0!</v>
      </c>
      <c r="Q68" s="5"/>
      <c r="R68" s="4"/>
      <c r="S68" s="4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28"/>
      <c r="AH68" s="6"/>
      <c r="AI68" s="2"/>
    </row>
    <row r="69" spans="1:35" s="21" customFormat="1" x14ac:dyDescent="0.25">
      <c r="A69" s="1" t="s">
        <v>424</v>
      </c>
      <c r="B69" s="1" t="s">
        <v>334</v>
      </c>
      <c r="C69" s="1" t="s">
        <v>331</v>
      </c>
      <c r="D69" s="1" t="s">
        <v>332</v>
      </c>
      <c r="E69" s="1" t="s">
        <v>335</v>
      </c>
      <c r="F69" s="60">
        <v>45645</v>
      </c>
      <c r="G69" s="60">
        <v>45645</v>
      </c>
      <c r="H69" s="1">
        <v>1</v>
      </c>
      <c r="I69" s="1"/>
      <c r="J69" s="1"/>
      <c r="K69" s="1"/>
      <c r="L69" s="3"/>
      <c r="M69" s="5"/>
      <c r="N69" s="6" t="e">
        <f t="shared" ref="N69:N85" si="10">M69/R69</f>
        <v>#DIV/0!</v>
      </c>
      <c r="O69" s="5"/>
      <c r="P69" s="6" t="e">
        <f t="shared" si="9"/>
        <v>#DIV/0!</v>
      </c>
      <c r="Q69" s="5"/>
      <c r="R69" s="4"/>
      <c r="S69" s="4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28"/>
      <c r="AH69" s="6"/>
      <c r="AI69" s="2"/>
    </row>
    <row r="70" spans="1:35" s="21" customFormat="1" x14ac:dyDescent="0.25">
      <c r="A70" s="1" t="s">
        <v>425</v>
      </c>
      <c r="B70" s="1" t="s">
        <v>378</v>
      </c>
      <c r="C70" s="1" t="s">
        <v>379</v>
      </c>
      <c r="D70" s="1" t="s">
        <v>332</v>
      </c>
      <c r="E70" s="1"/>
      <c r="F70" s="60">
        <v>45646</v>
      </c>
      <c r="G70" s="60">
        <v>45648</v>
      </c>
      <c r="H70" s="1">
        <v>3</v>
      </c>
      <c r="I70" s="1"/>
      <c r="J70" s="1"/>
      <c r="K70" s="1"/>
      <c r="L70" s="3"/>
      <c r="M70" s="5"/>
      <c r="N70" s="6" t="e">
        <f t="shared" si="10"/>
        <v>#DIV/0!</v>
      </c>
      <c r="O70" s="5"/>
      <c r="P70" s="6" t="e">
        <f t="shared" si="9"/>
        <v>#DIV/0!</v>
      </c>
      <c r="Q70" s="5"/>
      <c r="R70" s="4"/>
      <c r="S70" s="4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 t="e">
        <f>AE70/R70</f>
        <v>#DIV/0!</v>
      </c>
      <c r="AG70" s="28"/>
      <c r="AH70" s="6">
        <v>11000</v>
      </c>
      <c r="AI70" s="2" t="e">
        <f>AG70/T70</f>
        <v>#DIV/0!</v>
      </c>
    </row>
    <row r="71" spans="1:35" s="21" customFormat="1" x14ac:dyDescent="0.25">
      <c r="A71" s="1" t="s">
        <v>426</v>
      </c>
      <c r="B71" s="1" t="s">
        <v>339</v>
      </c>
      <c r="C71" s="1" t="s">
        <v>331</v>
      </c>
      <c r="D71" s="1" t="s">
        <v>337</v>
      </c>
      <c r="E71" s="1"/>
      <c r="F71" s="60">
        <v>45646</v>
      </c>
      <c r="G71" s="60">
        <v>45646</v>
      </c>
      <c r="H71" s="1">
        <v>1</v>
      </c>
      <c r="I71" s="1"/>
      <c r="J71" s="1"/>
      <c r="K71" s="1"/>
      <c r="L71" s="3"/>
      <c r="M71" s="5"/>
      <c r="N71" s="6" t="e">
        <f t="shared" si="10"/>
        <v>#DIV/0!</v>
      </c>
      <c r="O71" s="5"/>
      <c r="P71" s="6" t="e">
        <f t="shared" si="9"/>
        <v>#DIV/0!</v>
      </c>
      <c r="Q71" s="5"/>
      <c r="R71" s="4"/>
      <c r="S71" s="4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28"/>
      <c r="AH71" s="6"/>
      <c r="AI71" s="2"/>
    </row>
    <row r="72" spans="1:35" s="21" customFormat="1" x14ac:dyDescent="0.25">
      <c r="A72" s="1" t="s">
        <v>427</v>
      </c>
      <c r="B72" s="1" t="s">
        <v>339</v>
      </c>
      <c r="C72" s="1" t="s">
        <v>331</v>
      </c>
      <c r="D72" s="1" t="s">
        <v>337</v>
      </c>
      <c r="E72" s="1"/>
      <c r="F72" s="60">
        <v>45646</v>
      </c>
      <c r="G72" s="60">
        <v>45646</v>
      </c>
      <c r="H72" s="1">
        <v>1</v>
      </c>
      <c r="I72" s="1"/>
      <c r="J72" s="1"/>
      <c r="K72" s="1"/>
      <c r="L72" s="3"/>
      <c r="M72" s="5"/>
      <c r="N72" s="6" t="e">
        <f t="shared" si="10"/>
        <v>#DIV/0!</v>
      </c>
      <c r="O72" s="5"/>
      <c r="P72" s="6" t="e">
        <f t="shared" si="9"/>
        <v>#DIV/0!</v>
      </c>
      <c r="Q72" s="5"/>
      <c r="R72" s="4"/>
      <c r="S72" s="4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28"/>
      <c r="AH72" s="6"/>
      <c r="AI72" s="2"/>
    </row>
    <row r="73" spans="1:35" s="21" customFormat="1" x14ac:dyDescent="0.25">
      <c r="A73" s="1" t="s">
        <v>428</v>
      </c>
      <c r="B73" s="1" t="s">
        <v>30</v>
      </c>
      <c r="C73" s="1" t="s">
        <v>429</v>
      </c>
      <c r="D73" s="1" t="s">
        <v>337</v>
      </c>
      <c r="E73" s="1"/>
      <c r="F73" s="60">
        <v>45648</v>
      </c>
      <c r="G73" s="60">
        <v>45648</v>
      </c>
      <c r="H73" s="1">
        <v>1</v>
      </c>
      <c r="I73" s="1"/>
      <c r="J73" s="1"/>
      <c r="K73" s="1"/>
      <c r="L73" s="3"/>
      <c r="M73" s="5"/>
      <c r="N73" s="6" t="e">
        <f t="shared" si="10"/>
        <v>#DIV/0!</v>
      </c>
      <c r="O73" s="5"/>
      <c r="P73" s="6" t="e">
        <f t="shared" si="9"/>
        <v>#DIV/0!</v>
      </c>
      <c r="Q73" s="5"/>
      <c r="R73" s="4"/>
      <c r="S73" s="4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 t="e">
        <f>AE73/R73</f>
        <v>#DIV/0!</v>
      </c>
      <c r="AG73" s="28"/>
      <c r="AH73" s="6"/>
      <c r="AI73" s="2" t="e">
        <f>AG73/T73</f>
        <v>#DIV/0!</v>
      </c>
    </row>
    <row r="74" spans="1:35" s="58" customFormat="1" ht="13.8" thickBot="1" x14ac:dyDescent="0.3">
      <c r="A74" s="1" t="s">
        <v>430</v>
      </c>
      <c r="B74" s="50" t="s">
        <v>378</v>
      </c>
      <c r="C74" s="50" t="s">
        <v>431</v>
      </c>
      <c r="D74" s="50" t="s">
        <v>332</v>
      </c>
      <c r="E74" s="50"/>
      <c r="F74" s="57">
        <v>45649</v>
      </c>
      <c r="G74" s="57">
        <v>45649</v>
      </c>
      <c r="H74" s="50">
        <v>1</v>
      </c>
      <c r="I74" s="50" t="s">
        <v>346</v>
      </c>
      <c r="J74" s="50" t="s">
        <v>346</v>
      </c>
      <c r="K74" s="50"/>
      <c r="L74" s="52">
        <v>1500</v>
      </c>
      <c r="M74" s="54"/>
      <c r="N74" s="55" t="e">
        <f t="shared" si="10"/>
        <v>#DIV/0!</v>
      </c>
      <c r="O74" s="54"/>
      <c r="P74" s="55" t="e">
        <f t="shared" si="9"/>
        <v>#DIV/0!</v>
      </c>
      <c r="Q74" s="54"/>
      <c r="R74" s="53"/>
      <c r="S74" s="53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 t="e">
        <f>AE74/R74</f>
        <v>#DIV/0!</v>
      </c>
      <c r="AG74" s="59"/>
      <c r="AH74" s="55">
        <v>70000</v>
      </c>
      <c r="AI74" s="51" t="e">
        <f>AG74/T74</f>
        <v>#DIV/0!</v>
      </c>
    </row>
    <row r="75" spans="1:35" x14ac:dyDescent="0.25">
      <c r="A75" s="1" t="s">
        <v>432</v>
      </c>
      <c r="N75" s="6" t="e">
        <f t="shared" si="10"/>
        <v>#DIV/0!</v>
      </c>
      <c r="P75" s="6" t="e">
        <f t="shared" si="9"/>
        <v>#DIV/0!</v>
      </c>
      <c r="AE75" s="3"/>
    </row>
    <row r="76" spans="1:35" x14ac:dyDescent="0.25">
      <c r="A76" s="1" t="s">
        <v>433</v>
      </c>
      <c r="B76" s="1" t="s">
        <v>378</v>
      </c>
      <c r="C76" s="1" t="s">
        <v>434</v>
      </c>
      <c r="D76" s="1" t="s">
        <v>332</v>
      </c>
      <c r="E76" s="1" t="s">
        <v>360</v>
      </c>
      <c r="F76" s="60"/>
      <c r="G76" s="60"/>
      <c r="H76" s="1">
        <v>1</v>
      </c>
      <c r="N76" s="6" t="e">
        <f t="shared" si="10"/>
        <v>#DIV/0!</v>
      </c>
      <c r="P76" s="6" t="e">
        <f t="shared" si="9"/>
        <v>#DIV/0!</v>
      </c>
      <c r="AE76" s="3"/>
      <c r="AH76" s="6">
        <v>76000</v>
      </c>
    </row>
    <row r="77" spans="1:35" x14ac:dyDescent="0.25">
      <c r="A77" s="1" t="s">
        <v>435</v>
      </c>
      <c r="B77" s="1" t="s">
        <v>334</v>
      </c>
      <c r="C77" s="1" t="s">
        <v>331</v>
      </c>
      <c r="D77" s="1" t="s">
        <v>337</v>
      </c>
      <c r="F77" s="60">
        <v>45667</v>
      </c>
      <c r="G77" s="60">
        <v>45667</v>
      </c>
      <c r="H77" s="1">
        <v>1</v>
      </c>
      <c r="N77" s="6" t="e">
        <f t="shared" si="10"/>
        <v>#DIV/0!</v>
      </c>
      <c r="P77" s="6" t="e">
        <f t="shared" si="9"/>
        <v>#DIV/0!</v>
      </c>
      <c r="AE77" s="3"/>
    </row>
    <row r="78" spans="1:35" x14ac:dyDescent="0.25">
      <c r="A78" s="1" t="s">
        <v>436</v>
      </c>
      <c r="B78" s="1" t="s">
        <v>359</v>
      </c>
      <c r="C78" s="1" t="s">
        <v>331</v>
      </c>
      <c r="D78" s="1" t="s">
        <v>337</v>
      </c>
      <c r="F78" s="60">
        <v>45668</v>
      </c>
      <c r="G78" s="60">
        <v>45668</v>
      </c>
      <c r="H78" s="1">
        <v>1</v>
      </c>
      <c r="N78" s="6" t="e">
        <f t="shared" si="10"/>
        <v>#DIV/0!</v>
      </c>
      <c r="P78" s="6" t="e">
        <f t="shared" si="9"/>
        <v>#DIV/0!</v>
      </c>
      <c r="AE78" s="3"/>
      <c r="AF78" s="3" t="e">
        <f>AE78/R78</f>
        <v>#DIV/0!</v>
      </c>
      <c r="AI78" s="2" t="e">
        <f>AG78/T78</f>
        <v>#DIV/0!</v>
      </c>
    </row>
    <row r="79" spans="1:35" s="21" customFormat="1" x14ac:dyDescent="0.25">
      <c r="A79" s="1" t="s">
        <v>437</v>
      </c>
      <c r="B79" s="21" t="s">
        <v>339</v>
      </c>
      <c r="C79" s="21" t="s">
        <v>438</v>
      </c>
      <c r="D79" s="21" t="s">
        <v>337</v>
      </c>
      <c r="F79" s="224">
        <v>45673</v>
      </c>
      <c r="G79" s="224">
        <v>45673</v>
      </c>
      <c r="H79" s="21">
        <v>0</v>
      </c>
      <c r="L79" s="28"/>
      <c r="M79" s="34"/>
      <c r="N79" s="6" t="e">
        <f t="shared" si="10"/>
        <v>#DIV/0!</v>
      </c>
      <c r="O79" s="34"/>
      <c r="P79" s="6" t="e">
        <f t="shared" si="9"/>
        <v>#DIV/0!</v>
      </c>
      <c r="Q79" s="34"/>
      <c r="R79" s="31"/>
      <c r="S79" s="31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G79" s="28"/>
      <c r="AH79" s="6">
        <v>0</v>
      </c>
      <c r="AI79" s="27"/>
    </row>
    <row r="80" spans="1:35" x14ac:dyDescent="0.25">
      <c r="A80" s="1" t="s">
        <v>439</v>
      </c>
      <c r="B80" s="1" t="s">
        <v>363</v>
      </c>
      <c r="C80" s="1" t="s">
        <v>331</v>
      </c>
      <c r="D80" s="1" t="s">
        <v>332</v>
      </c>
      <c r="E80" s="1" t="s">
        <v>360</v>
      </c>
      <c r="F80" s="60">
        <v>45680</v>
      </c>
      <c r="G80" s="60">
        <v>45680</v>
      </c>
      <c r="H80" s="1">
        <v>1</v>
      </c>
      <c r="N80" s="6" t="e">
        <f t="shared" si="10"/>
        <v>#DIV/0!</v>
      </c>
      <c r="P80" s="6" t="e">
        <f t="shared" si="9"/>
        <v>#DIV/0!</v>
      </c>
      <c r="AE80" s="3"/>
      <c r="AH80" s="6">
        <v>200000</v>
      </c>
    </row>
    <row r="81" spans="1:35" x14ac:dyDescent="0.25">
      <c r="A81" s="1" t="s">
        <v>440</v>
      </c>
      <c r="B81" s="1" t="s">
        <v>390</v>
      </c>
      <c r="C81" s="1" t="s">
        <v>331</v>
      </c>
      <c r="D81" s="1" t="s">
        <v>332</v>
      </c>
      <c r="E81" s="1" t="s">
        <v>335</v>
      </c>
      <c r="F81" s="60">
        <v>45681</v>
      </c>
      <c r="G81" s="60">
        <v>45683</v>
      </c>
      <c r="H81" s="1">
        <v>3</v>
      </c>
      <c r="N81" s="6" t="e">
        <f t="shared" si="10"/>
        <v>#DIV/0!</v>
      </c>
      <c r="P81" s="6" t="e">
        <f t="shared" si="9"/>
        <v>#DIV/0!</v>
      </c>
      <c r="AE81" s="3"/>
      <c r="AH81" s="6">
        <v>195000</v>
      </c>
    </row>
    <row r="82" spans="1:35" x14ac:dyDescent="0.25">
      <c r="A82" s="1" t="s">
        <v>441</v>
      </c>
      <c r="B82" s="1" t="s">
        <v>378</v>
      </c>
      <c r="C82" s="1" t="s">
        <v>379</v>
      </c>
      <c r="D82" s="1" t="s">
        <v>332</v>
      </c>
      <c r="F82" s="60">
        <v>45685</v>
      </c>
      <c r="G82" s="60">
        <v>45687</v>
      </c>
      <c r="H82" s="1">
        <v>3</v>
      </c>
      <c r="N82" s="6" t="e">
        <f t="shared" si="10"/>
        <v>#DIV/0!</v>
      </c>
      <c r="P82" s="6" t="e">
        <f t="shared" si="9"/>
        <v>#DIV/0!</v>
      </c>
      <c r="AE82" s="3"/>
      <c r="AH82" s="6">
        <v>10000</v>
      </c>
    </row>
    <row r="83" spans="1:35" x14ac:dyDescent="0.25">
      <c r="A83" s="1" t="s">
        <v>442</v>
      </c>
      <c r="B83" s="1" t="s">
        <v>363</v>
      </c>
      <c r="C83" s="1" t="s">
        <v>331</v>
      </c>
      <c r="D83" s="1" t="s">
        <v>337</v>
      </c>
      <c r="F83" s="60">
        <v>45688</v>
      </c>
      <c r="G83" s="60">
        <v>45688</v>
      </c>
      <c r="H83" s="1">
        <v>1</v>
      </c>
      <c r="N83" s="6" t="e">
        <f t="shared" si="10"/>
        <v>#DIV/0!</v>
      </c>
      <c r="P83" s="6" t="e">
        <f t="shared" si="9"/>
        <v>#DIV/0!</v>
      </c>
      <c r="AE83" s="3"/>
    </row>
    <row r="84" spans="1:35" x14ac:dyDescent="0.25">
      <c r="A84" s="1" t="s">
        <v>443</v>
      </c>
      <c r="B84" s="1" t="s">
        <v>334</v>
      </c>
      <c r="C84" s="1" t="s">
        <v>369</v>
      </c>
      <c r="D84" s="1" t="s">
        <v>332</v>
      </c>
      <c r="E84" s="1" t="s">
        <v>335</v>
      </c>
      <c r="F84" s="60">
        <v>45688</v>
      </c>
      <c r="G84" s="60">
        <v>45688</v>
      </c>
      <c r="H84" s="1">
        <v>1</v>
      </c>
      <c r="N84" s="6" t="e">
        <f t="shared" si="10"/>
        <v>#DIV/0!</v>
      </c>
      <c r="P84" s="6" t="e">
        <f t="shared" si="9"/>
        <v>#DIV/0!</v>
      </c>
      <c r="AE84" s="3"/>
      <c r="AH84" s="6">
        <v>21000</v>
      </c>
    </row>
    <row r="85" spans="1:35" s="50" customFormat="1" ht="13.8" thickBot="1" x14ac:dyDescent="0.3">
      <c r="A85" s="1" t="s">
        <v>444</v>
      </c>
      <c r="L85" s="52"/>
      <c r="M85" s="54"/>
      <c r="N85" s="55" t="e">
        <f t="shared" si="10"/>
        <v>#DIV/0!</v>
      </c>
      <c r="O85" s="54"/>
      <c r="P85" s="55" t="e">
        <f t="shared" si="9"/>
        <v>#DIV/0!</v>
      </c>
      <c r="Q85" s="54"/>
      <c r="R85" s="53"/>
      <c r="S85" s="53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G85" s="52"/>
      <c r="AH85" s="55"/>
      <c r="AI85" s="51"/>
    </row>
    <row r="86" spans="1:35" x14ac:dyDescent="0.25">
      <c r="A86" s="1" t="s">
        <v>445</v>
      </c>
      <c r="B86" s="20"/>
      <c r="E86" s="20"/>
      <c r="AE86" s="3"/>
    </row>
    <row r="87" spans="1:35" x14ac:dyDescent="0.25">
      <c r="A87" s="1" t="s">
        <v>446</v>
      </c>
      <c r="B87" s="1" t="s">
        <v>378</v>
      </c>
      <c r="C87" s="1" t="s">
        <v>379</v>
      </c>
      <c r="D87" s="1" t="s">
        <v>332</v>
      </c>
      <c r="F87" s="60">
        <v>45692</v>
      </c>
      <c r="G87" s="60">
        <v>45694</v>
      </c>
      <c r="H87" s="1">
        <v>3</v>
      </c>
      <c r="AE87" s="3"/>
      <c r="AH87" s="6">
        <v>1500</v>
      </c>
    </row>
    <row r="88" spans="1:35" x14ac:dyDescent="0.25">
      <c r="A88" s="1" t="s">
        <v>447</v>
      </c>
      <c r="B88" s="1" t="s">
        <v>359</v>
      </c>
      <c r="C88" s="1" t="s">
        <v>331</v>
      </c>
      <c r="D88" s="1" t="s">
        <v>337</v>
      </c>
      <c r="F88" s="60">
        <v>45695</v>
      </c>
      <c r="G88" s="60">
        <v>45695</v>
      </c>
      <c r="H88" s="1">
        <v>1</v>
      </c>
      <c r="AE88" s="3"/>
    </row>
    <row r="89" spans="1:35" x14ac:dyDescent="0.25">
      <c r="A89" s="1" t="s">
        <v>448</v>
      </c>
      <c r="B89" s="1" t="s">
        <v>420</v>
      </c>
      <c r="C89" s="1" t="s">
        <v>331</v>
      </c>
      <c r="D89" s="1" t="s">
        <v>332</v>
      </c>
      <c r="E89" s="1" t="s">
        <v>335</v>
      </c>
      <c r="F89" s="60">
        <v>45696</v>
      </c>
      <c r="G89" s="60">
        <v>45696</v>
      </c>
      <c r="H89" s="1">
        <v>1</v>
      </c>
      <c r="AE89" s="3"/>
    </row>
    <row r="90" spans="1:35" x14ac:dyDescent="0.25">
      <c r="A90" s="1" t="s">
        <v>449</v>
      </c>
      <c r="B90" s="1" t="s">
        <v>30</v>
      </c>
      <c r="C90" s="1" t="s">
        <v>331</v>
      </c>
      <c r="D90" s="1" t="s">
        <v>332</v>
      </c>
      <c r="E90" s="1" t="s">
        <v>335</v>
      </c>
      <c r="F90" s="60">
        <v>45700</v>
      </c>
      <c r="G90" s="60">
        <v>45700</v>
      </c>
      <c r="H90" s="1">
        <v>1</v>
      </c>
      <c r="AE90" s="3"/>
    </row>
    <row r="91" spans="1:35" x14ac:dyDescent="0.25">
      <c r="A91" s="1" t="s">
        <v>450</v>
      </c>
      <c r="B91" s="1" t="s">
        <v>378</v>
      </c>
      <c r="C91" s="1" t="s">
        <v>379</v>
      </c>
      <c r="D91" s="1" t="s">
        <v>332</v>
      </c>
      <c r="F91" s="60">
        <v>45701</v>
      </c>
      <c r="G91" s="60">
        <v>45702</v>
      </c>
      <c r="H91" s="1">
        <v>2</v>
      </c>
      <c r="AE91" s="3"/>
      <c r="AH91" s="6">
        <v>10000</v>
      </c>
    </row>
    <row r="92" spans="1:35" x14ac:dyDescent="0.25">
      <c r="A92" s="1" t="s">
        <v>451</v>
      </c>
      <c r="B92" s="1" t="s">
        <v>334</v>
      </c>
      <c r="C92" s="1" t="s">
        <v>331</v>
      </c>
      <c r="D92" s="1" t="s">
        <v>337</v>
      </c>
      <c r="F92" s="60">
        <v>45703</v>
      </c>
      <c r="G92" s="60">
        <v>45703</v>
      </c>
      <c r="H92" s="1">
        <v>1</v>
      </c>
      <c r="AE92" s="3"/>
    </row>
    <row r="93" spans="1:35" ht="12" customHeight="1" x14ac:dyDescent="0.25">
      <c r="A93" s="1" t="s">
        <v>452</v>
      </c>
      <c r="B93" s="1" t="s">
        <v>378</v>
      </c>
      <c r="C93" s="1" t="s">
        <v>453</v>
      </c>
      <c r="D93" s="1" t="s">
        <v>332</v>
      </c>
      <c r="F93" s="60">
        <v>45702</v>
      </c>
      <c r="G93" s="60">
        <v>45704</v>
      </c>
      <c r="H93" s="1">
        <v>3</v>
      </c>
      <c r="I93" s="1" t="s">
        <v>346</v>
      </c>
      <c r="J93" s="1" t="s">
        <v>346</v>
      </c>
      <c r="L93" s="3">
        <v>10000</v>
      </c>
      <c r="AE93" s="3"/>
      <c r="AH93" s="6">
        <v>65000</v>
      </c>
    </row>
    <row r="94" spans="1:35" ht="12" customHeight="1" x14ac:dyDescent="0.25">
      <c r="A94" s="1" t="s">
        <v>454</v>
      </c>
      <c r="B94" s="1" t="s">
        <v>363</v>
      </c>
      <c r="C94" s="1" t="s">
        <v>455</v>
      </c>
      <c r="D94" s="1" t="s">
        <v>337</v>
      </c>
      <c r="F94" s="60">
        <v>45704</v>
      </c>
      <c r="G94" s="60">
        <v>45704</v>
      </c>
      <c r="H94" s="1">
        <v>1</v>
      </c>
      <c r="AE94" s="3"/>
    </row>
    <row r="95" spans="1:35" x14ac:dyDescent="0.25">
      <c r="A95" s="1" t="s">
        <v>456</v>
      </c>
      <c r="B95" s="1" t="s">
        <v>334</v>
      </c>
      <c r="C95" s="1" t="s">
        <v>369</v>
      </c>
      <c r="D95" s="1" t="s">
        <v>337</v>
      </c>
      <c r="F95" s="60">
        <v>45705</v>
      </c>
      <c r="G95" s="60">
        <v>45705</v>
      </c>
      <c r="H95" s="1">
        <v>1</v>
      </c>
      <c r="AE95" s="3"/>
    </row>
    <row r="96" spans="1:35" x14ac:dyDescent="0.25">
      <c r="A96" s="1" t="s">
        <v>457</v>
      </c>
      <c r="B96" s="1" t="s">
        <v>330</v>
      </c>
      <c r="C96" s="1" t="s">
        <v>458</v>
      </c>
      <c r="D96" s="1" t="s">
        <v>337</v>
      </c>
      <c r="F96" s="60">
        <v>45706</v>
      </c>
      <c r="G96" s="60">
        <v>45706</v>
      </c>
      <c r="H96" s="1">
        <v>1</v>
      </c>
      <c r="AE96" s="3"/>
    </row>
    <row r="97" spans="1:35" x14ac:dyDescent="0.25">
      <c r="A97" s="1" t="s">
        <v>459</v>
      </c>
      <c r="B97" s="1" t="s">
        <v>390</v>
      </c>
      <c r="C97" s="1" t="s">
        <v>331</v>
      </c>
      <c r="D97" s="1" t="s">
        <v>332</v>
      </c>
      <c r="E97" s="1" t="s">
        <v>335</v>
      </c>
      <c r="F97" s="60">
        <v>45706</v>
      </c>
      <c r="G97" s="60">
        <v>45711</v>
      </c>
      <c r="H97" s="1">
        <v>6</v>
      </c>
      <c r="AE97" s="3"/>
      <c r="AH97" s="6">
        <v>285000</v>
      </c>
    </row>
    <row r="98" spans="1:35" x14ac:dyDescent="0.25">
      <c r="A98" s="1" t="s">
        <v>460</v>
      </c>
      <c r="B98" s="1" t="s">
        <v>461</v>
      </c>
      <c r="C98" s="1" t="s">
        <v>331</v>
      </c>
      <c r="D98" s="1" t="s">
        <v>337</v>
      </c>
      <c r="F98" s="60">
        <v>45714</v>
      </c>
      <c r="G98" s="60">
        <v>45714</v>
      </c>
      <c r="H98" s="1">
        <v>1</v>
      </c>
      <c r="AE98" s="3"/>
    </row>
    <row r="99" spans="1:35" x14ac:dyDescent="0.25">
      <c r="A99" s="1" t="s">
        <v>462</v>
      </c>
      <c r="B99" s="1" t="s">
        <v>402</v>
      </c>
      <c r="C99" s="1" t="s">
        <v>331</v>
      </c>
      <c r="D99" s="1" t="s">
        <v>332</v>
      </c>
      <c r="E99" s="1" t="s">
        <v>335</v>
      </c>
      <c r="F99" s="60">
        <v>45715</v>
      </c>
      <c r="G99" s="60">
        <v>45715</v>
      </c>
      <c r="H99" s="1">
        <v>1</v>
      </c>
      <c r="AE99" s="3"/>
    </row>
    <row r="100" spans="1:35" s="50" customFormat="1" ht="13.8" thickBot="1" x14ac:dyDescent="0.3">
      <c r="A100" s="1" t="s">
        <v>463</v>
      </c>
      <c r="B100" s="50" t="s">
        <v>363</v>
      </c>
      <c r="D100" s="50" t="s">
        <v>337</v>
      </c>
      <c r="F100" s="57">
        <v>45716</v>
      </c>
      <c r="G100" s="57">
        <v>45716</v>
      </c>
      <c r="H100" s="50">
        <v>2</v>
      </c>
      <c r="L100" s="52"/>
      <c r="M100" s="54"/>
      <c r="N100" s="56"/>
      <c r="O100" s="54"/>
      <c r="P100" s="55"/>
      <c r="Q100" s="54"/>
      <c r="R100" s="53"/>
      <c r="S100" s="53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G100" s="52"/>
      <c r="AH100" s="55"/>
      <c r="AI100" s="51"/>
    </row>
    <row r="101" spans="1:35" x14ac:dyDescent="0.25">
      <c r="A101" s="1" t="s">
        <v>464</v>
      </c>
      <c r="C101" s="1" t="s">
        <v>465</v>
      </c>
      <c r="D101" s="1" t="s">
        <v>337</v>
      </c>
      <c r="F101" s="60">
        <v>45717</v>
      </c>
      <c r="G101" s="60">
        <v>45717</v>
      </c>
      <c r="H101" s="1">
        <v>1</v>
      </c>
      <c r="AE101" s="3"/>
    </row>
    <row r="102" spans="1:35" x14ac:dyDescent="0.25">
      <c r="A102" s="1" t="s">
        <v>466</v>
      </c>
      <c r="C102" s="1" t="s">
        <v>331</v>
      </c>
      <c r="D102" s="1" t="s">
        <v>337</v>
      </c>
      <c r="F102" s="60">
        <v>45718</v>
      </c>
      <c r="G102" s="60">
        <v>45718</v>
      </c>
      <c r="H102" s="1">
        <v>1</v>
      </c>
      <c r="AE102" s="3"/>
    </row>
    <row r="103" spans="1:35" s="21" customFormat="1" x14ac:dyDescent="0.25">
      <c r="A103" s="1" t="s">
        <v>467</v>
      </c>
      <c r="B103" s="21" t="s">
        <v>378</v>
      </c>
      <c r="C103" s="21" t="s">
        <v>468</v>
      </c>
      <c r="D103" s="21" t="s">
        <v>332</v>
      </c>
      <c r="F103" s="224">
        <v>45716</v>
      </c>
      <c r="G103" s="224">
        <v>45718</v>
      </c>
      <c r="H103" s="21">
        <v>0</v>
      </c>
      <c r="I103" s="21" t="s">
        <v>346</v>
      </c>
      <c r="L103" s="28"/>
      <c r="M103" s="34"/>
      <c r="N103" s="38"/>
      <c r="O103" s="34"/>
      <c r="P103" s="35"/>
      <c r="Q103" s="34"/>
      <c r="R103" s="31"/>
      <c r="S103" s="31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G103" s="28"/>
      <c r="AH103" s="6"/>
      <c r="AI103" s="27"/>
    </row>
    <row r="104" spans="1:35" x14ac:dyDescent="0.25">
      <c r="A104" s="1" t="s">
        <v>469</v>
      </c>
      <c r="B104" s="1" t="s">
        <v>363</v>
      </c>
      <c r="C104" s="1" t="s">
        <v>455</v>
      </c>
      <c r="D104" s="1" t="s">
        <v>332</v>
      </c>
      <c r="E104" s="1" t="s">
        <v>360</v>
      </c>
      <c r="F104" s="60">
        <v>45721</v>
      </c>
      <c r="G104" s="60">
        <v>45721</v>
      </c>
      <c r="H104" s="1">
        <v>1</v>
      </c>
      <c r="AE104" s="3"/>
    </row>
    <row r="105" spans="1:35" x14ac:dyDescent="0.25">
      <c r="A105" s="1" t="s">
        <v>470</v>
      </c>
      <c r="B105" s="1" t="s">
        <v>378</v>
      </c>
      <c r="C105" s="1" t="s">
        <v>379</v>
      </c>
      <c r="D105" s="1" t="s">
        <v>332</v>
      </c>
      <c r="F105" s="60">
        <v>45724</v>
      </c>
      <c r="G105" s="60">
        <v>45725</v>
      </c>
      <c r="H105" s="1">
        <v>2</v>
      </c>
      <c r="AE105" s="3"/>
    </row>
    <row r="106" spans="1:35" x14ac:dyDescent="0.25">
      <c r="A106" s="1" t="s">
        <v>471</v>
      </c>
      <c r="B106" s="1" t="s">
        <v>472</v>
      </c>
      <c r="C106" s="1" t="s">
        <v>331</v>
      </c>
      <c r="D106" s="1" t="s">
        <v>337</v>
      </c>
      <c r="F106" s="60">
        <v>45725</v>
      </c>
      <c r="G106" s="60">
        <v>45725</v>
      </c>
      <c r="H106" s="1">
        <v>1</v>
      </c>
      <c r="AE106" s="3"/>
    </row>
    <row r="107" spans="1:35" x14ac:dyDescent="0.25">
      <c r="A107" s="1" t="s">
        <v>473</v>
      </c>
      <c r="B107" s="1" t="s">
        <v>334</v>
      </c>
      <c r="C107" s="1" t="s">
        <v>474</v>
      </c>
      <c r="D107" s="1" t="s">
        <v>332</v>
      </c>
      <c r="F107" s="60">
        <v>45726</v>
      </c>
      <c r="G107" s="60">
        <v>45726</v>
      </c>
      <c r="H107" s="1">
        <v>1</v>
      </c>
      <c r="AE107" s="3"/>
    </row>
    <row r="108" spans="1:35" x14ac:dyDescent="0.25">
      <c r="A108" s="1" t="s">
        <v>475</v>
      </c>
      <c r="B108" s="1" t="s">
        <v>359</v>
      </c>
      <c r="C108" s="1" t="s">
        <v>476</v>
      </c>
      <c r="D108" s="1" t="s">
        <v>332</v>
      </c>
      <c r="E108" s="1" t="s">
        <v>360</v>
      </c>
      <c r="F108" s="60">
        <v>45727</v>
      </c>
      <c r="G108" s="60">
        <v>45727</v>
      </c>
      <c r="H108" s="1">
        <v>1</v>
      </c>
      <c r="AE108" s="3"/>
    </row>
    <row r="109" spans="1:35" x14ac:dyDescent="0.25">
      <c r="A109" s="1" t="s">
        <v>477</v>
      </c>
      <c r="B109" s="1" t="s">
        <v>478</v>
      </c>
      <c r="C109" s="1" t="s">
        <v>331</v>
      </c>
      <c r="D109" s="1" t="s">
        <v>337</v>
      </c>
      <c r="F109" s="60">
        <v>45729</v>
      </c>
      <c r="G109" s="60">
        <v>45729</v>
      </c>
      <c r="H109" s="1">
        <v>1</v>
      </c>
      <c r="AE109" s="3"/>
    </row>
    <row r="110" spans="1:35" x14ac:dyDescent="0.25">
      <c r="A110" s="1" t="s">
        <v>479</v>
      </c>
      <c r="C110" s="1" t="s">
        <v>331</v>
      </c>
      <c r="D110" s="1" t="s">
        <v>337</v>
      </c>
      <c r="F110" s="60">
        <v>45730</v>
      </c>
      <c r="G110" s="60">
        <v>45730</v>
      </c>
      <c r="H110" s="1">
        <v>1</v>
      </c>
      <c r="AE110" s="3"/>
    </row>
    <row r="111" spans="1:35" x14ac:dyDescent="0.25">
      <c r="A111" s="1" t="s">
        <v>480</v>
      </c>
      <c r="B111" s="1" t="s">
        <v>363</v>
      </c>
      <c r="C111" s="1" t="s">
        <v>481</v>
      </c>
      <c r="D111" s="1" t="s">
        <v>337</v>
      </c>
      <c r="F111" s="60">
        <v>45731</v>
      </c>
      <c r="G111" s="60">
        <v>45731</v>
      </c>
      <c r="H111" s="1">
        <v>1</v>
      </c>
      <c r="AE111" s="3"/>
    </row>
    <row r="112" spans="1:35" x14ac:dyDescent="0.25">
      <c r="A112" s="1" t="s">
        <v>482</v>
      </c>
      <c r="B112" s="1" t="s">
        <v>363</v>
      </c>
      <c r="C112" s="1" t="s">
        <v>369</v>
      </c>
      <c r="D112" s="1" t="s">
        <v>337</v>
      </c>
      <c r="F112" s="60">
        <v>45737</v>
      </c>
      <c r="G112" s="60">
        <v>45737</v>
      </c>
      <c r="H112" s="1">
        <v>1</v>
      </c>
      <c r="AE112" s="3"/>
    </row>
    <row r="113" spans="1:35" s="50" customFormat="1" ht="12" customHeight="1" thickBot="1" x14ac:dyDescent="0.3">
      <c r="A113" s="1" t="s">
        <v>483</v>
      </c>
      <c r="B113" s="50" t="s">
        <v>390</v>
      </c>
      <c r="C113" s="50" t="s">
        <v>331</v>
      </c>
      <c r="D113" s="50" t="s">
        <v>332</v>
      </c>
      <c r="E113" s="50" t="s">
        <v>335</v>
      </c>
      <c r="F113" s="57">
        <v>45744</v>
      </c>
      <c r="G113" s="57">
        <v>45746</v>
      </c>
      <c r="H113" s="50">
        <v>3</v>
      </c>
      <c r="J113" s="57"/>
      <c r="L113" s="52"/>
      <c r="M113" s="54"/>
      <c r="N113" s="56"/>
      <c r="O113" s="54"/>
      <c r="P113" s="55"/>
      <c r="Q113" s="54"/>
      <c r="R113" s="53"/>
      <c r="S113" s="53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G113" s="52"/>
      <c r="AH113" s="55">
        <v>145000</v>
      </c>
      <c r="AI113" s="51"/>
    </row>
    <row r="114" spans="1:35" x14ac:dyDescent="0.25">
      <c r="A114" s="1" t="s">
        <v>484</v>
      </c>
      <c r="B114" s="1" t="s">
        <v>420</v>
      </c>
      <c r="C114" s="1" t="s">
        <v>369</v>
      </c>
      <c r="D114" s="1" t="s">
        <v>337</v>
      </c>
      <c r="E114" s="20"/>
      <c r="F114" s="60">
        <v>45749</v>
      </c>
      <c r="G114" s="60">
        <v>45749</v>
      </c>
      <c r="H114" s="1">
        <v>1</v>
      </c>
      <c r="AE114" s="3"/>
    </row>
    <row r="115" spans="1:35" x14ac:dyDescent="0.25">
      <c r="A115" s="1" t="s">
        <v>485</v>
      </c>
      <c r="B115" s="1" t="s">
        <v>378</v>
      </c>
      <c r="C115" s="1" t="s">
        <v>486</v>
      </c>
      <c r="D115" s="1" t="s">
        <v>332</v>
      </c>
      <c r="E115" s="20"/>
      <c r="F115" s="60">
        <v>45751</v>
      </c>
      <c r="G115" s="60">
        <v>45753</v>
      </c>
      <c r="H115" s="1">
        <v>3</v>
      </c>
      <c r="I115" s="1" t="s">
        <v>346</v>
      </c>
      <c r="J115" s="1" t="s">
        <v>346</v>
      </c>
      <c r="L115" s="3">
        <v>20000</v>
      </c>
      <c r="AE115" s="3"/>
      <c r="AH115" s="6">
        <v>65000</v>
      </c>
    </row>
    <row r="116" spans="1:35" x14ac:dyDescent="0.25">
      <c r="A116" s="1" t="s">
        <v>487</v>
      </c>
      <c r="B116" s="1" t="s">
        <v>378</v>
      </c>
      <c r="C116" s="1" t="s">
        <v>379</v>
      </c>
      <c r="D116" s="1" t="s">
        <v>332</v>
      </c>
      <c r="E116" s="20"/>
      <c r="F116" s="60">
        <v>45755</v>
      </c>
      <c r="G116" s="60">
        <v>45757</v>
      </c>
      <c r="H116" s="1">
        <v>3</v>
      </c>
      <c r="AE116" s="3"/>
      <c r="AH116" s="6">
        <v>10000</v>
      </c>
    </row>
    <row r="117" spans="1:35" x14ac:dyDescent="0.25">
      <c r="A117" s="1" t="s">
        <v>488</v>
      </c>
      <c r="B117" s="1" t="s">
        <v>359</v>
      </c>
      <c r="C117" s="1" t="s">
        <v>331</v>
      </c>
      <c r="D117" s="1" t="s">
        <v>337</v>
      </c>
      <c r="F117" s="60">
        <v>45756</v>
      </c>
      <c r="G117" s="60">
        <v>45756</v>
      </c>
      <c r="H117" s="1">
        <v>1</v>
      </c>
      <c r="N117" s="6" t="e">
        <f>M117/R117</f>
        <v>#DIV/0!</v>
      </c>
      <c r="P117" s="6" t="e">
        <f>O117/R117</f>
        <v>#DIV/0!</v>
      </c>
      <c r="AE117" s="3"/>
      <c r="AF117" s="3" t="e">
        <f>AE117/R117</f>
        <v>#DIV/0!</v>
      </c>
      <c r="AI117" s="2" t="e">
        <f>AG117/T117</f>
        <v>#DIV/0!</v>
      </c>
    </row>
    <row r="118" spans="1:35" x14ac:dyDescent="0.25">
      <c r="A118" s="1" t="s">
        <v>489</v>
      </c>
      <c r="B118" s="1" t="s">
        <v>334</v>
      </c>
      <c r="C118" s="1" t="s">
        <v>331</v>
      </c>
      <c r="D118" s="1" t="s">
        <v>337</v>
      </c>
      <c r="F118" s="60">
        <v>45757</v>
      </c>
      <c r="G118" s="60">
        <v>45757</v>
      </c>
      <c r="H118" s="1">
        <v>1</v>
      </c>
      <c r="N118" s="6"/>
      <c r="AE118" s="3"/>
      <c r="AF118" s="3"/>
    </row>
    <row r="119" spans="1:35" s="21" customFormat="1" x14ac:dyDescent="0.25">
      <c r="A119" s="1" t="s">
        <v>490</v>
      </c>
      <c r="B119" s="21" t="s">
        <v>378</v>
      </c>
      <c r="C119" s="21" t="s">
        <v>468</v>
      </c>
      <c r="D119" s="21" t="s">
        <v>332</v>
      </c>
      <c r="F119" s="224">
        <v>45758</v>
      </c>
      <c r="G119" s="224">
        <v>45760</v>
      </c>
      <c r="H119" s="21">
        <v>0</v>
      </c>
      <c r="I119" s="21" t="s">
        <v>346</v>
      </c>
      <c r="L119" s="28"/>
      <c r="M119" s="34"/>
      <c r="N119" s="38"/>
      <c r="O119" s="34"/>
      <c r="P119" s="35"/>
      <c r="Q119" s="34"/>
      <c r="R119" s="31"/>
      <c r="S119" s="31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G119" s="28"/>
      <c r="AH119" s="6"/>
      <c r="AI119" s="27"/>
    </row>
    <row r="120" spans="1:35" s="50" customFormat="1" ht="13.8" thickBot="1" x14ac:dyDescent="0.3">
      <c r="A120" s="1" t="s">
        <v>491</v>
      </c>
      <c r="B120" s="50" t="s">
        <v>363</v>
      </c>
      <c r="C120" s="50" t="s">
        <v>331</v>
      </c>
      <c r="D120" s="50" t="s">
        <v>337</v>
      </c>
      <c r="F120" s="57">
        <v>45765</v>
      </c>
      <c r="G120" s="57">
        <v>45765</v>
      </c>
      <c r="H120" s="50">
        <v>1</v>
      </c>
      <c r="L120" s="52"/>
      <c r="M120" s="54"/>
      <c r="N120" s="56"/>
      <c r="O120" s="54"/>
      <c r="P120" s="55"/>
      <c r="Q120" s="54"/>
      <c r="R120" s="53"/>
      <c r="S120" s="53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G120" s="52"/>
      <c r="AH120" s="55"/>
      <c r="AI120" s="51"/>
    </row>
    <row r="121" spans="1:35" x14ac:dyDescent="0.25">
      <c r="A121" s="1" t="s">
        <v>492</v>
      </c>
      <c r="B121" s="1" t="s">
        <v>390</v>
      </c>
      <c r="C121" s="1" t="s">
        <v>331</v>
      </c>
      <c r="D121" s="1" t="s">
        <v>332</v>
      </c>
      <c r="E121" s="1" t="s">
        <v>335</v>
      </c>
      <c r="F121" s="60">
        <v>45769</v>
      </c>
      <c r="G121" s="60">
        <v>45781</v>
      </c>
      <c r="H121" s="1">
        <v>13</v>
      </c>
      <c r="AE121" s="3"/>
      <c r="AH121" s="6">
        <v>800000</v>
      </c>
    </row>
    <row r="122" spans="1:35" x14ac:dyDescent="0.25">
      <c r="A122" s="1" t="s">
        <v>493</v>
      </c>
      <c r="B122" s="1" t="s">
        <v>363</v>
      </c>
      <c r="C122" s="1" t="s">
        <v>494</v>
      </c>
      <c r="D122" s="1" t="s">
        <v>332</v>
      </c>
      <c r="E122" s="1" t="s">
        <v>360</v>
      </c>
      <c r="F122" s="60">
        <v>45784</v>
      </c>
      <c r="G122" s="60">
        <v>45785</v>
      </c>
      <c r="H122" s="1">
        <v>2</v>
      </c>
      <c r="N122" s="6" t="e">
        <f>M122/R122</f>
        <v>#DIV/0!</v>
      </c>
      <c r="P122" s="6" t="e">
        <f>O122/R122</f>
        <v>#DIV/0!</v>
      </c>
      <c r="AE122" s="3"/>
      <c r="AF122" s="3" t="e">
        <f>AE122/R122</f>
        <v>#DIV/0!</v>
      </c>
      <c r="AI122" s="2" t="e">
        <f>AG122/T122</f>
        <v>#DIV/0!</v>
      </c>
    </row>
    <row r="123" spans="1:35" x14ac:dyDescent="0.25">
      <c r="A123" s="1" t="s">
        <v>495</v>
      </c>
      <c r="B123" s="1" t="s">
        <v>496</v>
      </c>
      <c r="C123" s="1" t="s">
        <v>497</v>
      </c>
      <c r="D123" s="1" t="s">
        <v>332</v>
      </c>
      <c r="F123" s="60">
        <v>45789</v>
      </c>
      <c r="G123" s="60">
        <v>45794</v>
      </c>
      <c r="H123" s="1">
        <v>6</v>
      </c>
      <c r="AE123" s="3"/>
      <c r="AH123" s="6">
        <v>5000</v>
      </c>
    </row>
    <row r="124" spans="1:35" s="50" customFormat="1" ht="13.8" thickBot="1" x14ac:dyDescent="0.3">
      <c r="A124" s="1" t="s">
        <v>498</v>
      </c>
      <c r="B124" s="50" t="s">
        <v>30</v>
      </c>
      <c r="C124" s="50" t="s">
        <v>331</v>
      </c>
      <c r="D124" s="50" t="s">
        <v>337</v>
      </c>
      <c r="F124" s="57">
        <v>45795</v>
      </c>
      <c r="G124" s="57">
        <v>45805</v>
      </c>
      <c r="H124" s="50">
        <v>1</v>
      </c>
      <c r="L124" s="52"/>
      <c r="M124" s="54"/>
      <c r="N124" s="56"/>
      <c r="O124" s="54"/>
      <c r="P124" s="55"/>
      <c r="Q124" s="54"/>
      <c r="R124" s="53"/>
      <c r="S124" s="53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G124" s="52"/>
      <c r="AH124" s="55"/>
      <c r="AI124" s="51"/>
    </row>
    <row r="125" spans="1:35" x14ac:dyDescent="0.25">
      <c r="A125" s="1" t="s">
        <v>499</v>
      </c>
      <c r="B125" s="1" t="s">
        <v>334</v>
      </c>
      <c r="C125" s="1" t="s">
        <v>331</v>
      </c>
      <c r="D125" s="1" t="s">
        <v>337</v>
      </c>
      <c r="F125" s="60">
        <v>45817</v>
      </c>
      <c r="G125" s="60">
        <v>45817</v>
      </c>
      <c r="H125" s="1">
        <v>1</v>
      </c>
      <c r="AE125" s="49"/>
    </row>
    <row r="126" spans="1:35" x14ac:dyDescent="0.25">
      <c r="F126" s="60"/>
      <c r="G126" s="60"/>
      <c r="AE126" s="49"/>
    </row>
    <row r="127" spans="1:35" x14ac:dyDescent="0.25">
      <c r="A127" s="225"/>
      <c r="B127" s="225"/>
      <c r="E127" s="225"/>
      <c r="F127" s="60"/>
      <c r="G127" s="60"/>
      <c r="AE127" s="49"/>
    </row>
    <row r="128" spans="1:35" x14ac:dyDescent="0.25">
      <c r="A128" s="225"/>
      <c r="B128" s="225"/>
      <c r="E128" s="225"/>
      <c r="F128" s="60"/>
      <c r="G128" s="60"/>
      <c r="AE128" s="49"/>
    </row>
    <row r="129" spans="1:35" x14ac:dyDescent="0.25">
      <c r="F129" s="60"/>
      <c r="G129" s="60"/>
      <c r="AE129" s="49"/>
    </row>
    <row r="130" spans="1:35" x14ac:dyDescent="0.25">
      <c r="F130" s="60"/>
      <c r="G130" s="60"/>
      <c r="AE130" s="36"/>
    </row>
    <row r="131" spans="1:35" x14ac:dyDescent="0.25">
      <c r="AE131" s="36"/>
    </row>
    <row r="132" spans="1:35" x14ac:dyDescent="0.25">
      <c r="A132" s="20"/>
      <c r="B132" s="20"/>
      <c r="E132" s="20"/>
      <c r="AE132" s="36"/>
    </row>
    <row r="133" spans="1:35" x14ac:dyDescent="0.25">
      <c r="AE133" s="36"/>
    </row>
    <row r="134" spans="1:35" x14ac:dyDescent="0.25">
      <c r="F134" s="60"/>
      <c r="G134" s="60"/>
      <c r="M134" s="48"/>
      <c r="AE134" s="36"/>
    </row>
    <row r="135" spans="1:35" x14ac:dyDescent="0.25">
      <c r="F135" s="60"/>
      <c r="G135" s="60"/>
      <c r="AE135" s="36"/>
    </row>
    <row r="136" spans="1:35" x14ac:dyDescent="0.25">
      <c r="F136" s="60"/>
      <c r="G136" s="60"/>
      <c r="AE136" s="36"/>
    </row>
    <row r="137" spans="1:35" x14ac:dyDescent="0.25">
      <c r="F137" s="60"/>
      <c r="G137" s="60"/>
      <c r="AE137" s="39"/>
    </row>
    <row r="138" spans="1:35" x14ac:dyDescent="0.25">
      <c r="F138" s="60"/>
      <c r="G138" s="60"/>
      <c r="AE138" s="36"/>
    </row>
    <row r="139" spans="1:35" x14ac:dyDescent="0.25">
      <c r="F139" s="60"/>
      <c r="G139" s="60"/>
      <c r="AE139" s="36"/>
    </row>
    <row r="140" spans="1:35" s="15" customFormat="1" x14ac:dyDescent="0.25">
      <c r="F140" s="226"/>
      <c r="G140" s="226"/>
      <c r="L140" s="17"/>
      <c r="M140" s="5"/>
      <c r="N140" s="7"/>
      <c r="O140" s="5"/>
      <c r="P140" s="6"/>
      <c r="Q140" s="5"/>
      <c r="R140" s="19"/>
      <c r="S140" s="19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40"/>
      <c r="AG140" s="17"/>
      <c r="AH140" s="6"/>
      <c r="AI140" s="16"/>
    </row>
    <row r="141" spans="1:35" x14ac:dyDescent="0.25">
      <c r="F141" s="60"/>
      <c r="G141" s="60"/>
      <c r="AE141" s="36"/>
    </row>
    <row r="142" spans="1:35" x14ac:dyDescent="0.25">
      <c r="F142" s="60"/>
      <c r="G142" s="60"/>
      <c r="M142" s="48"/>
      <c r="AE142" s="36"/>
    </row>
    <row r="143" spans="1:35" x14ac:dyDescent="0.25">
      <c r="F143" s="60"/>
      <c r="G143" s="60"/>
      <c r="M143" s="48"/>
      <c r="AE143" s="39"/>
    </row>
    <row r="144" spans="1:35" s="21" customFormat="1" x14ac:dyDescent="0.25">
      <c r="F144" s="224"/>
      <c r="G144" s="224"/>
      <c r="L144" s="28"/>
      <c r="M144" s="34"/>
      <c r="N144" s="38"/>
      <c r="O144" s="5"/>
      <c r="P144" s="35"/>
      <c r="Q144" s="34"/>
      <c r="R144" s="31"/>
      <c r="S144" s="31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36"/>
      <c r="AG144" s="28"/>
      <c r="AH144" s="6"/>
      <c r="AI144" s="27"/>
    </row>
    <row r="145" spans="1:35" x14ac:dyDescent="0.25">
      <c r="AE145" s="36"/>
    </row>
    <row r="146" spans="1:35" x14ac:dyDescent="0.25">
      <c r="A146" s="20"/>
      <c r="B146" s="20"/>
      <c r="E146" s="20"/>
      <c r="AE146" s="36"/>
    </row>
    <row r="147" spans="1:35" x14ac:dyDescent="0.25">
      <c r="A147" s="20"/>
      <c r="B147" s="20"/>
      <c r="E147" s="20"/>
      <c r="AE147" s="36"/>
    </row>
    <row r="148" spans="1:35" x14ac:dyDescent="0.25">
      <c r="F148" s="60"/>
      <c r="G148" s="60"/>
      <c r="AE148" s="36"/>
    </row>
    <row r="149" spans="1:35" x14ac:dyDescent="0.25">
      <c r="F149" s="60"/>
      <c r="G149" s="60"/>
      <c r="AE149" s="36"/>
    </row>
    <row r="150" spans="1:35" x14ac:dyDescent="0.25">
      <c r="F150" s="60"/>
      <c r="G150" s="60"/>
      <c r="AE150" s="36"/>
    </row>
    <row r="151" spans="1:35" s="15" customFormat="1" x14ac:dyDescent="0.25">
      <c r="F151" s="226"/>
      <c r="G151" s="226"/>
      <c r="L151" s="17"/>
      <c r="M151" s="5"/>
      <c r="N151" s="7"/>
      <c r="O151" s="5"/>
      <c r="P151" s="6"/>
      <c r="Q151" s="5"/>
      <c r="R151" s="19"/>
      <c r="S151" s="19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40"/>
      <c r="AG151" s="17"/>
      <c r="AH151" s="6"/>
      <c r="AI151" s="16"/>
    </row>
    <row r="152" spans="1:35" x14ac:dyDescent="0.25">
      <c r="F152" s="60"/>
      <c r="G152" s="60"/>
      <c r="AE152" s="36"/>
    </row>
    <row r="153" spans="1:35" x14ac:dyDescent="0.25">
      <c r="F153" s="60"/>
      <c r="G153" s="60"/>
      <c r="AE153" s="36"/>
    </row>
    <row r="154" spans="1:35" x14ac:dyDescent="0.25">
      <c r="F154" s="60"/>
      <c r="G154" s="60"/>
      <c r="AE154" s="39"/>
    </row>
    <row r="155" spans="1:35" x14ac:dyDescent="0.25">
      <c r="F155" s="60"/>
      <c r="G155" s="60"/>
      <c r="AE155" s="36"/>
    </row>
    <row r="156" spans="1:35" x14ac:dyDescent="0.25">
      <c r="F156" s="60"/>
      <c r="G156" s="60"/>
      <c r="AE156" s="36"/>
    </row>
    <row r="157" spans="1:35" s="42" customFormat="1" x14ac:dyDescent="0.25">
      <c r="F157" s="227"/>
      <c r="G157" s="227"/>
      <c r="L157" s="26"/>
      <c r="M157" s="46"/>
      <c r="N157" s="47"/>
      <c r="O157" s="5"/>
      <c r="P157" s="44"/>
      <c r="Q157" s="46"/>
      <c r="R157" s="45"/>
      <c r="S157" s="45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36"/>
      <c r="AG157" s="26"/>
      <c r="AH157" s="44"/>
      <c r="AI157" s="43"/>
    </row>
    <row r="158" spans="1:35" x14ac:dyDescent="0.25">
      <c r="F158" s="60"/>
      <c r="G158" s="60"/>
      <c r="AE158" s="36"/>
    </row>
    <row r="159" spans="1:35" x14ac:dyDescent="0.25">
      <c r="F159" s="60"/>
      <c r="G159" s="60"/>
      <c r="AE159" s="36"/>
    </row>
    <row r="160" spans="1:35" x14ac:dyDescent="0.25">
      <c r="F160" s="60"/>
      <c r="G160" s="60"/>
      <c r="AE160" s="36"/>
    </row>
    <row r="161" spans="1:31" x14ac:dyDescent="0.25">
      <c r="F161" s="60"/>
      <c r="G161" s="60"/>
      <c r="AE161" s="36"/>
    </row>
    <row r="162" spans="1:31" x14ac:dyDescent="0.25">
      <c r="F162" s="60"/>
      <c r="G162" s="60"/>
      <c r="AE162" s="36"/>
    </row>
    <row r="163" spans="1:31" x14ac:dyDescent="0.25">
      <c r="F163" s="60"/>
      <c r="G163" s="60"/>
      <c r="AE163" s="39"/>
    </row>
    <row r="164" spans="1:31" x14ac:dyDescent="0.25">
      <c r="F164" s="60"/>
      <c r="G164" s="60"/>
      <c r="AE164" s="36"/>
    </row>
    <row r="165" spans="1:31" x14ac:dyDescent="0.25">
      <c r="F165" s="60"/>
      <c r="G165" s="60"/>
      <c r="AE165" s="36"/>
    </row>
    <row r="166" spans="1:31" x14ac:dyDescent="0.25">
      <c r="F166" s="60"/>
      <c r="G166" s="60"/>
      <c r="AE166" s="36"/>
    </row>
    <row r="167" spans="1:31" x14ac:dyDescent="0.25">
      <c r="F167" s="60"/>
      <c r="G167" s="60"/>
      <c r="AE167" s="36"/>
    </row>
    <row r="168" spans="1:31" x14ac:dyDescent="0.25">
      <c r="F168" s="60"/>
      <c r="G168" s="60"/>
      <c r="AE168" s="36"/>
    </row>
    <row r="169" spans="1:31" x14ac:dyDescent="0.25">
      <c r="F169" s="60"/>
      <c r="G169" s="60"/>
      <c r="AE169" s="39"/>
    </row>
    <row r="170" spans="1:31" x14ac:dyDescent="0.25">
      <c r="AE170" s="36"/>
    </row>
    <row r="171" spans="1:31" x14ac:dyDescent="0.25">
      <c r="A171" s="20"/>
      <c r="B171" s="20"/>
      <c r="E171" s="20"/>
      <c r="AE171" s="36"/>
    </row>
    <row r="172" spans="1:31" x14ac:dyDescent="0.25">
      <c r="A172" s="20"/>
      <c r="B172" s="20"/>
      <c r="E172" s="20"/>
      <c r="AE172" s="36"/>
    </row>
    <row r="173" spans="1:31" x14ac:dyDescent="0.25">
      <c r="F173" s="60"/>
      <c r="G173" s="60"/>
      <c r="AE173" s="36"/>
    </row>
    <row r="174" spans="1:31" x14ac:dyDescent="0.25">
      <c r="F174" s="60"/>
      <c r="G174" s="60"/>
      <c r="AE174" s="36"/>
    </row>
    <row r="175" spans="1:31" x14ac:dyDescent="0.25">
      <c r="F175" s="60"/>
      <c r="G175" s="60"/>
      <c r="AE175" s="39"/>
    </row>
    <row r="176" spans="1:31" x14ac:dyDescent="0.25">
      <c r="F176" s="60"/>
      <c r="G176" s="60"/>
      <c r="AE176" s="36"/>
    </row>
    <row r="177" spans="6:35" x14ac:dyDescent="0.25">
      <c r="F177" s="60"/>
      <c r="G177" s="60"/>
      <c r="AE177" s="36"/>
    </row>
    <row r="178" spans="6:35" x14ac:dyDescent="0.25">
      <c r="F178" s="60"/>
      <c r="G178" s="60"/>
      <c r="AE178" s="36"/>
    </row>
    <row r="179" spans="6:35" x14ac:dyDescent="0.25">
      <c r="F179" s="60"/>
      <c r="G179" s="60"/>
      <c r="AE179" s="36"/>
    </row>
    <row r="180" spans="6:35" x14ac:dyDescent="0.25">
      <c r="F180" s="60"/>
      <c r="G180" s="60"/>
      <c r="AE180" s="36"/>
    </row>
    <row r="181" spans="6:35" s="21" customFormat="1" x14ac:dyDescent="0.25">
      <c r="F181" s="224"/>
      <c r="G181" s="224"/>
      <c r="L181" s="28"/>
      <c r="M181" s="34"/>
      <c r="N181" s="38"/>
      <c r="O181" s="34"/>
      <c r="P181" s="35"/>
      <c r="Q181" s="34"/>
      <c r="R181" s="31"/>
      <c r="S181" s="31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41"/>
      <c r="AG181" s="28"/>
      <c r="AH181" s="6"/>
      <c r="AI181" s="27"/>
    </row>
    <row r="182" spans="6:35" x14ac:dyDescent="0.25">
      <c r="F182" s="60"/>
      <c r="G182" s="60"/>
      <c r="AE182" s="36"/>
    </row>
    <row r="183" spans="6:35" x14ac:dyDescent="0.25">
      <c r="F183" s="60"/>
      <c r="G183" s="60"/>
      <c r="AE183" s="36"/>
    </row>
    <row r="184" spans="6:35" x14ac:dyDescent="0.25">
      <c r="F184" s="60"/>
      <c r="G184" s="60"/>
      <c r="AE184" s="36"/>
    </row>
    <row r="185" spans="6:35" x14ac:dyDescent="0.25">
      <c r="F185" s="60"/>
      <c r="G185" s="60"/>
      <c r="AE185" s="36"/>
    </row>
    <row r="186" spans="6:35" x14ac:dyDescent="0.25">
      <c r="F186" s="60"/>
      <c r="G186" s="60"/>
      <c r="AE186" s="36"/>
    </row>
    <row r="187" spans="6:35" x14ac:dyDescent="0.25">
      <c r="F187" s="60"/>
      <c r="G187" s="60"/>
      <c r="AE187" s="39"/>
    </row>
    <row r="188" spans="6:35" s="15" customFormat="1" x14ac:dyDescent="0.25">
      <c r="F188" s="226"/>
      <c r="G188" s="226"/>
      <c r="L188" s="17"/>
      <c r="M188" s="5"/>
      <c r="N188" s="7"/>
      <c r="O188" s="5"/>
      <c r="P188" s="6"/>
      <c r="Q188" s="5"/>
      <c r="R188" s="19"/>
      <c r="S188" s="19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40"/>
      <c r="AG188" s="17"/>
      <c r="AH188" s="6"/>
      <c r="AI188" s="16"/>
    </row>
    <row r="189" spans="6:35" x14ac:dyDescent="0.25">
      <c r="F189" s="60"/>
      <c r="G189" s="60"/>
      <c r="AE189" s="36"/>
    </row>
    <row r="190" spans="6:35" x14ac:dyDescent="0.25">
      <c r="F190" s="60"/>
      <c r="G190" s="60"/>
      <c r="AE190" s="36"/>
    </row>
    <row r="191" spans="6:35" s="21" customFormat="1" x14ac:dyDescent="0.25">
      <c r="F191" s="224"/>
      <c r="G191" s="224"/>
      <c r="I191" s="1"/>
      <c r="J191" s="1"/>
      <c r="K191" s="1"/>
      <c r="L191" s="3"/>
      <c r="M191" s="34"/>
      <c r="N191" s="7"/>
      <c r="O191" s="5"/>
      <c r="P191" s="35"/>
      <c r="Q191" s="34"/>
      <c r="R191" s="31"/>
      <c r="S191" s="31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36"/>
      <c r="AG191" s="28"/>
      <c r="AH191" s="6"/>
      <c r="AI191" s="27"/>
    </row>
    <row r="192" spans="6:35" x14ac:dyDescent="0.25">
      <c r="F192" s="60"/>
      <c r="G192" s="60"/>
      <c r="AE192" s="36"/>
    </row>
    <row r="193" spans="1:31" x14ac:dyDescent="0.25">
      <c r="F193" s="60"/>
      <c r="G193" s="60"/>
      <c r="AE193" s="36"/>
    </row>
    <row r="194" spans="1:31" x14ac:dyDescent="0.25">
      <c r="F194" s="60"/>
      <c r="G194" s="60"/>
      <c r="AE194" s="36"/>
    </row>
    <row r="195" spans="1:31" x14ac:dyDescent="0.25">
      <c r="A195" s="21"/>
      <c r="B195" s="21"/>
      <c r="C195" s="21"/>
      <c r="D195" s="21"/>
      <c r="E195" s="21"/>
      <c r="F195" s="224"/>
      <c r="G195" s="224"/>
      <c r="H195" s="21"/>
      <c r="AE195" s="36"/>
    </row>
    <row r="196" spans="1:31" x14ac:dyDescent="0.25">
      <c r="F196" s="60"/>
      <c r="G196" s="60"/>
      <c r="AE196" s="36"/>
    </row>
    <row r="197" spans="1:31" x14ac:dyDescent="0.25">
      <c r="F197" s="60"/>
      <c r="G197" s="60"/>
      <c r="AE197" s="36"/>
    </row>
    <row r="198" spans="1:31" x14ac:dyDescent="0.25">
      <c r="F198" s="60"/>
      <c r="G198" s="60"/>
      <c r="AE198" s="36"/>
    </row>
    <row r="199" spans="1:31" x14ac:dyDescent="0.25">
      <c r="F199" s="60"/>
      <c r="G199" s="60"/>
      <c r="AE199" s="36"/>
    </row>
    <row r="200" spans="1:31" x14ac:dyDescent="0.25">
      <c r="F200" s="60"/>
      <c r="G200" s="60"/>
      <c r="AE200" s="36"/>
    </row>
    <row r="201" spans="1:31" x14ac:dyDescent="0.25">
      <c r="F201" s="60"/>
      <c r="G201" s="60"/>
      <c r="AE201" s="39"/>
    </row>
    <row r="202" spans="1:31" x14ac:dyDescent="0.25">
      <c r="F202" s="60"/>
      <c r="G202" s="60"/>
      <c r="AE202" s="36"/>
    </row>
    <row r="203" spans="1:31" x14ac:dyDescent="0.25">
      <c r="F203" s="60"/>
      <c r="G203" s="60"/>
      <c r="AE203" s="36"/>
    </row>
    <row r="204" spans="1:31" x14ac:dyDescent="0.25">
      <c r="A204" s="20"/>
      <c r="B204" s="20"/>
      <c r="E204" s="20"/>
      <c r="AE204" s="36"/>
    </row>
    <row r="205" spans="1:31" x14ac:dyDescent="0.25">
      <c r="A205" s="20"/>
      <c r="B205" s="20"/>
      <c r="E205" s="20"/>
      <c r="AE205" s="36"/>
    </row>
    <row r="206" spans="1:31" x14ac:dyDescent="0.25">
      <c r="F206" s="60"/>
      <c r="G206" s="60"/>
      <c r="AE206" s="36"/>
    </row>
    <row r="207" spans="1:31" x14ac:dyDescent="0.25">
      <c r="F207" s="60"/>
      <c r="G207" s="60"/>
      <c r="AE207" s="39"/>
    </row>
    <row r="208" spans="1:31" x14ac:dyDescent="0.25">
      <c r="F208" s="60"/>
      <c r="G208" s="60"/>
      <c r="AE208" s="36"/>
    </row>
    <row r="209" spans="6:35" x14ac:dyDescent="0.25">
      <c r="F209" s="60"/>
      <c r="G209" s="60"/>
      <c r="AE209" s="36"/>
    </row>
    <row r="210" spans="6:35" x14ac:dyDescent="0.25">
      <c r="F210" s="60"/>
      <c r="G210" s="60"/>
      <c r="AE210" s="36"/>
    </row>
    <row r="211" spans="6:35" x14ac:dyDescent="0.25">
      <c r="F211" s="60"/>
      <c r="G211" s="60"/>
      <c r="AE211" s="36"/>
    </row>
    <row r="212" spans="6:35" x14ac:dyDescent="0.25">
      <c r="F212" s="60"/>
      <c r="G212" s="60"/>
      <c r="AE212" s="36"/>
    </row>
    <row r="213" spans="6:35" s="21" customFormat="1" x14ac:dyDescent="0.25">
      <c r="F213" s="224"/>
      <c r="G213" s="224"/>
      <c r="L213" s="28"/>
      <c r="M213" s="34"/>
      <c r="N213" s="38"/>
      <c r="O213" s="34"/>
      <c r="P213" s="35"/>
      <c r="Q213" s="34"/>
      <c r="R213" s="31"/>
      <c r="S213" s="31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37"/>
      <c r="AG213" s="28"/>
      <c r="AH213" s="6"/>
      <c r="AI213" s="27"/>
    </row>
    <row r="214" spans="6:35" x14ac:dyDescent="0.25">
      <c r="F214" s="60"/>
      <c r="G214" s="60"/>
      <c r="AE214" s="36"/>
    </row>
    <row r="215" spans="6:35" x14ac:dyDescent="0.25">
      <c r="F215" s="60"/>
      <c r="G215" s="60"/>
      <c r="AE215" s="36"/>
    </row>
    <row r="216" spans="6:35" x14ac:dyDescent="0.25">
      <c r="F216" s="60"/>
      <c r="G216" s="60"/>
      <c r="AE216" s="3"/>
    </row>
    <row r="217" spans="6:35" x14ac:dyDescent="0.25">
      <c r="F217" s="60"/>
      <c r="G217" s="60"/>
      <c r="AE217" s="3"/>
    </row>
    <row r="218" spans="6:35" s="21" customFormat="1" x14ac:dyDescent="0.25">
      <c r="F218" s="224"/>
      <c r="G218" s="224"/>
      <c r="K218" s="28"/>
      <c r="L218" s="28"/>
      <c r="M218" s="34"/>
      <c r="N218" s="35"/>
      <c r="O218" s="34"/>
      <c r="P218" s="33"/>
      <c r="Q218" s="32"/>
      <c r="R218" s="31"/>
      <c r="S218" s="30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9"/>
      <c r="AE218" s="28"/>
      <c r="AG218" s="28"/>
      <c r="AH218" s="6"/>
      <c r="AI218" s="27"/>
    </row>
    <row r="219" spans="6:35" x14ac:dyDescent="0.25">
      <c r="F219" s="60"/>
      <c r="G219" s="60"/>
      <c r="AE219" s="3"/>
    </row>
    <row r="220" spans="6:35" x14ac:dyDescent="0.25">
      <c r="F220" s="60"/>
      <c r="G220" s="60"/>
      <c r="AE220" s="26"/>
    </row>
    <row r="221" spans="6:35" x14ac:dyDescent="0.25">
      <c r="F221" s="60"/>
      <c r="G221" s="60"/>
      <c r="AE221" s="3"/>
    </row>
    <row r="222" spans="6:35" x14ac:dyDescent="0.25">
      <c r="F222" s="60"/>
      <c r="G222" s="60"/>
      <c r="AE222" s="3"/>
    </row>
    <row r="223" spans="6:35" x14ac:dyDescent="0.25">
      <c r="F223" s="60"/>
      <c r="G223" s="60"/>
      <c r="AE223" s="3"/>
    </row>
    <row r="224" spans="6:35" x14ac:dyDescent="0.25">
      <c r="F224" s="60"/>
      <c r="G224" s="60"/>
      <c r="AE224" s="9"/>
    </row>
    <row r="225" spans="1:35" x14ac:dyDescent="0.25">
      <c r="A225" s="20"/>
      <c r="B225" s="20"/>
      <c r="E225" s="20"/>
      <c r="AE225" s="9"/>
    </row>
    <row r="226" spans="1:35" x14ac:dyDescent="0.25">
      <c r="A226" s="20"/>
      <c r="B226" s="20"/>
      <c r="E226" s="20"/>
      <c r="AE226" s="9"/>
    </row>
    <row r="227" spans="1:35" x14ac:dyDescent="0.25">
      <c r="F227" s="60"/>
      <c r="G227" s="60"/>
      <c r="AE227" s="9"/>
    </row>
    <row r="228" spans="1:35" x14ac:dyDescent="0.25">
      <c r="F228" s="60"/>
      <c r="G228" s="60"/>
      <c r="AE228" s="9"/>
    </row>
    <row r="229" spans="1:35" x14ac:dyDescent="0.25">
      <c r="F229" s="60"/>
      <c r="G229" s="60"/>
      <c r="AE229" s="9"/>
    </row>
    <row r="230" spans="1:35" x14ac:dyDescent="0.25">
      <c r="F230" s="60"/>
      <c r="G230" s="60"/>
      <c r="AE230" s="9"/>
    </row>
    <row r="231" spans="1:35" x14ac:dyDescent="0.25">
      <c r="F231" s="60"/>
      <c r="G231" s="60"/>
      <c r="AE231" s="9"/>
    </row>
    <row r="232" spans="1:35" s="8" customFormat="1" x14ac:dyDescent="0.25">
      <c r="F232" s="14"/>
      <c r="G232" s="14"/>
      <c r="L232" s="23"/>
      <c r="M232" s="5"/>
      <c r="N232" s="7"/>
      <c r="O232" s="5"/>
      <c r="P232" s="6"/>
      <c r="Q232" s="5"/>
      <c r="R232" s="25"/>
      <c r="S232" s="25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4"/>
      <c r="AG232" s="23"/>
      <c r="AH232" s="6"/>
      <c r="AI232" s="22"/>
    </row>
    <row r="233" spans="1:35" x14ac:dyDescent="0.25">
      <c r="F233" s="60"/>
      <c r="G233" s="60"/>
      <c r="AE233" s="9"/>
    </row>
    <row r="234" spans="1:35" x14ac:dyDescent="0.25">
      <c r="A234" s="21"/>
      <c r="B234" s="21"/>
      <c r="C234" s="21"/>
      <c r="D234" s="21"/>
      <c r="E234" s="21"/>
      <c r="F234" s="224"/>
      <c r="G234" s="224"/>
      <c r="H234" s="21"/>
      <c r="AE234" s="9"/>
    </row>
    <row r="235" spans="1:35" x14ac:dyDescent="0.25">
      <c r="F235" s="60"/>
      <c r="G235" s="60"/>
      <c r="AE235" s="9"/>
    </row>
    <row r="236" spans="1:35" x14ac:dyDescent="0.25">
      <c r="F236" s="60"/>
      <c r="G236" s="60"/>
      <c r="AE236" s="9"/>
    </row>
    <row r="237" spans="1:35" x14ac:dyDescent="0.25">
      <c r="F237" s="60"/>
      <c r="G237" s="60"/>
      <c r="AE237" s="9"/>
    </row>
    <row r="238" spans="1:35" x14ac:dyDescent="0.25">
      <c r="AE238" s="9"/>
    </row>
    <row r="239" spans="1:35" x14ac:dyDescent="0.25">
      <c r="A239" s="20"/>
      <c r="B239" s="20"/>
      <c r="E239" s="20"/>
      <c r="AE239" s="9"/>
    </row>
    <row r="240" spans="1:35" x14ac:dyDescent="0.25">
      <c r="AE240" s="9"/>
    </row>
    <row r="241" spans="6:35" s="15" customFormat="1" x14ac:dyDescent="0.25">
      <c r="F241" s="226"/>
      <c r="G241" s="226"/>
      <c r="L241" s="17"/>
      <c r="M241" s="5"/>
      <c r="N241" s="7"/>
      <c r="O241" s="5"/>
      <c r="P241" s="6"/>
      <c r="Q241" s="5"/>
      <c r="R241" s="19"/>
      <c r="S241" s="19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8"/>
      <c r="AG241" s="17"/>
      <c r="AH241" s="6"/>
      <c r="AI241" s="16"/>
    </row>
    <row r="242" spans="6:35" s="15" customFormat="1" x14ac:dyDescent="0.25">
      <c r="F242" s="226"/>
      <c r="G242" s="226"/>
      <c r="L242" s="17"/>
      <c r="M242" s="5"/>
      <c r="N242" s="7"/>
      <c r="O242" s="5"/>
      <c r="P242" s="6"/>
      <c r="Q242" s="5"/>
      <c r="R242" s="19"/>
      <c r="S242" s="19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8"/>
      <c r="AG242" s="17"/>
      <c r="AH242" s="6"/>
      <c r="AI242" s="16"/>
    </row>
    <row r="243" spans="6:35" s="15" customFormat="1" x14ac:dyDescent="0.25">
      <c r="F243" s="226"/>
      <c r="G243" s="226"/>
      <c r="L243" s="17"/>
      <c r="M243" s="5"/>
      <c r="N243" s="7"/>
      <c r="O243" s="5"/>
      <c r="P243" s="6"/>
      <c r="Q243" s="5"/>
      <c r="R243" s="19"/>
      <c r="S243" s="19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8"/>
      <c r="AG243" s="17"/>
      <c r="AH243" s="6"/>
      <c r="AI243" s="16"/>
    </row>
    <row r="244" spans="6:35" s="15" customFormat="1" x14ac:dyDescent="0.25">
      <c r="F244" s="226"/>
      <c r="G244" s="226"/>
      <c r="L244" s="17"/>
      <c r="M244" s="5"/>
      <c r="N244" s="7"/>
      <c r="O244" s="5"/>
      <c r="P244" s="6"/>
      <c r="Q244" s="5"/>
      <c r="R244" s="19"/>
      <c r="S244" s="19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8"/>
      <c r="AG244" s="17"/>
      <c r="AH244" s="6"/>
      <c r="AI244" s="16"/>
    </row>
    <row r="245" spans="6:35" s="10" customFormat="1" x14ac:dyDescent="0.25">
      <c r="F245" s="228"/>
      <c r="G245" s="228"/>
      <c r="L245" s="5"/>
      <c r="M245" s="5"/>
      <c r="N245" s="7"/>
      <c r="O245" s="5"/>
      <c r="P245" s="6"/>
      <c r="Q245" s="5"/>
      <c r="R245" s="13"/>
      <c r="S245" s="13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12"/>
      <c r="AG245" s="5"/>
      <c r="AH245" s="6"/>
      <c r="AI245" s="11"/>
    </row>
    <row r="246" spans="6:35" s="15" customFormat="1" x14ac:dyDescent="0.25">
      <c r="F246" s="226"/>
      <c r="G246" s="226"/>
      <c r="L246" s="17"/>
      <c r="M246" s="5"/>
      <c r="N246" s="7"/>
      <c r="O246" s="5"/>
      <c r="P246" s="6"/>
      <c r="Q246" s="5"/>
      <c r="R246" s="19"/>
      <c r="S246" s="19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8"/>
      <c r="AG246" s="17"/>
      <c r="AH246" s="6"/>
      <c r="AI246" s="16"/>
    </row>
    <row r="247" spans="6:35" s="15" customFormat="1" x14ac:dyDescent="0.25">
      <c r="F247" s="226"/>
      <c r="G247" s="226"/>
      <c r="L247" s="17"/>
      <c r="M247" s="5"/>
      <c r="N247" s="7"/>
      <c r="O247" s="5"/>
      <c r="P247" s="6"/>
      <c r="Q247" s="5"/>
      <c r="R247" s="19"/>
      <c r="S247" s="19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8"/>
      <c r="AG247" s="17"/>
      <c r="AH247" s="6"/>
      <c r="AI247" s="16"/>
    </row>
    <row r="248" spans="6:35" s="10" customFormat="1" x14ac:dyDescent="0.25">
      <c r="F248" s="228"/>
      <c r="G248" s="228"/>
      <c r="L248" s="5"/>
      <c r="M248" s="5"/>
      <c r="N248" s="7"/>
      <c r="O248" s="5"/>
      <c r="P248" s="6"/>
      <c r="Q248" s="5"/>
      <c r="R248" s="13"/>
      <c r="S248" s="13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12"/>
      <c r="AG248" s="5"/>
      <c r="AH248" s="6"/>
      <c r="AI248" s="11"/>
    </row>
    <row r="249" spans="6:35" s="10" customFormat="1" x14ac:dyDescent="0.25">
      <c r="F249" s="228"/>
      <c r="G249" s="228"/>
      <c r="L249" s="5"/>
      <c r="M249" s="5"/>
      <c r="N249" s="7"/>
      <c r="O249" s="5"/>
      <c r="P249" s="6"/>
      <c r="Q249" s="5"/>
      <c r="R249" s="13"/>
      <c r="S249" s="13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12"/>
      <c r="AG249" s="5"/>
      <c r="AH249" s="6"/>
      <c r="AI249" s="11"/>
    </row>
    <row r="250" spans="6:35" s="10" customFormat="1" x14ac:dyDescent="0.25">
      <c r="F250" s="228"/>
      <c r="G250" s="228"/>
      <c r="L250" s="5"/>
      <c r="M250" s="5"/>
      <c r="N250" s="7"/>
      <c r="O250" s="5"/>
      <c r="P250" s="6"/>
      <c r="Q250" s="5"/>
      <c r="R250" s="13"/>
      <c r="S250" s="13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12"/>
      <c r="AG250" s="5"/>
      <c r="AH250" s="6"/>
      <c r="AI250" s="11"/>
    </row>
    <row r="251" spans="6:35" s="15" customFormat="1" x14ac:dyDescent="0.25">
      <c r="F251" s="226"/>
      <c r="G251" s="226"/>
      <c r="L251" s="17"/>
      <c r="M251" s="5"/>
      <c r="N251" s="7"/>
      <c r="O251" s="5"/>
      <c r="P251" s="6"/>
      <c r="Q251" s="5"/>
      <c r="R251" s="19"/>
      <c r="S251" s="19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8"/>
      <c r="AG251" s="17"/>
      <c r="AH251" s="6"/>
      <c r="AI251" s="16"/>
    </row>
    <row r="252" spans="6:35" s="10" customFormat="1" x14ac:dyDescent="0.25">
      <c r="F252" s="228"/>
      <c r="G252" s="228"/>
      <c r="L252" s="5"/>
      <c r="M252" s="5"/>
      <c r="N252" s="7"/>
      <c r="O252" s="5"/>
      <c r="P252" s="6"/>
      <c r="Q252" s="5"/>
      <c r="R252" s="13"/>
      <c r="S252" s="13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12"/>
      <c r="AG252" s="5"/>
      <c r="AH252" s="6"/>
      <c r="AI252" s="11"/>
    </row>
    <row r="253" spans="6:35" s="10" customFormat="1" x14ac:dyDescent="0.25">
      <c r="F253" s="228"/>
      <c r="G253" s="228"/>
      <c r="L253" s="5"/>
      <c r="M253" s="5"/>
      <c r="N253" s="7"/>
      <c r="O253" s="5"/>
      <c r="P253" s="6"/>
      <c r="Q253" s="5"/>
      <c r="R253" s="13"/>
      <c r="S253" s="13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12"/>
      <c r="AG253" s="5"/>
      <c r="AH253" s="6"/>
      <c r="AI253" s="11"/>
    </row>
    <row r="254" spans="6:35" s="10" customFormat="1" x14ac:dyDescent="0.25">
      <c r="F254" s="228"/>
      <c r="G254" s="228"/>
      <c r="L254" s="5"/>
      <c r="M254" s="5"/>
      <c r="N254" s="7"/>
      <c r="O254" s="5"/>
      <c r="P254" s="6"/>
      <c r="Q254" s="5"/>
      <c r="R254" s="13"/>
      <c r="S254" s="13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12"/>
      <c r="AG254" s="5"/>
      <c r="AH254" s="6"/>
      <c r="AI254" s="11"/>
    </row>
    <row r="255" spans="6:35" s="10" customFormat="1" x14ac:dyDescent="0.25">
      <c r="F255" s="228"/>
      <c r="G255" s="228"/>
      <c r="L255" s="5"/>
      <c r="M255" s="5"/>
      <c r="N255" s="7"/>
      <c r="O255" s="5"/>
      <c r="P255" s="6"/>
      <c r="Q255" s="5"/>
      <c r="R255" s="13"/>
      <c r="S255" s="13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12"/>
      <c r="AG255" s="5"/>
      <c r="AH255" s="6"/>
      <c r="AI255" s="11"/>
    </row>
    <row r="256" spans="6:35" s="10" customFormat="1" x14ac:dyDescent="0.25">
      <c r="F256" s="228"/>
      <c r="G256" s="228"/>
      <c r="L256" s="5"/>
      <c r="M256" s="5"/>
      <c r="N256" s="7"/>
      <c r="O256" s="5"/>
      <c r="P256" s="6"/>
      <c r="Q256" s="5"/>
      <c r="R256" s="13"/>
      <c r="S256" s="13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12"/>
      <c r="AG256" s="5"/>
      <c r="AH256" s="6"/>
      <c r="AI256" s="11"/>
    </row>
    <row r="257" spans="6:35" s="10" customFormat="1" x14ac:dyDescent="0.25">
      <c r="F257" s="228"/>
      <c r="G257" s="228"/>
      <c r="L257" s="5"/>
      <c r="M257" s="5"/>
      <c r="N257" s="7"/>
      <c r="O257" s="5"/>
      <c r="P257" s="6"/>
      <c r="Q257" s="5"/>
      <c r="R257" s="13"/>
      <c r="S257" s="13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12"/>
      <c r="AG257" s="5"/>
      <c r="AH257" s="6"/>
      <c r="AI257" s="11"/>
    </row>
    <row r="258" spans="6:35" s="10" customFormat="1" x14ac:dyDescent="0.25">
      <c r="F258" s="228"/>
      <c r="G258" s="228"/>
      <c r="L258" s="5"/>
      <c r="M258" s="5"/>
      <c r="N258" s="7"/>
      <c r="O258" s="5"/>
      <c r="P258" s="6"/>
      <c r="Q258" s="5"/>
      <c r="R258" s="13"/>
      <c r="S258" s="13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12"/>
      <c r="AG258" s="5"/>
      <c r="AH258" s="6"/>
      <c r="AI258" s="11"/>
    </row>
    <row r="259" spans="6:35" s="10" customFormat="1" x14ac:dyDescent="0.25">
      <c r="F259" s="228"/>
      <c r="G259" s="228"/>
      <c r="L259" s="5"/>
      <c r="M259" s="5"/>
      <c r="N259" s="7"/>
      <c r="O259" s="5"/>
      <c r="P259" s="6"/>
      <c r="Q259" s="5"/>
      <c r="R259" s="13"/>
      <c r="S259" s="13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12"/>
      <c r="AG259" s="5"/>
      <c r="AH259" s="6"/>
      <c r="AI259" s="11"/>
    </row>
    <row r="260" spans="6:35" s="10" customFormat="1" x14ac:dyDescent="0.25">
      <c r="F260" s="228"/>
      <c r="G260" s="228"/>
      <c r="L260" s="5"/>
      <c r="M260" s="5"/>
      <c r="N260" s="7"/>
      <c r="O260" s="5"/>
      <c r="P260" s="6"/>
      <c r="Q260" s="5"/>
      <c r="R260" s="13"/>
      <c r="S260" s="13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12"/>
      <c r="AG260" s="5"/>
      <c r="AH260" s="6"/>
      <c r="AI260" s="11"/>
    </row>
    <row r="261" spans="6:35" x14ac:dyDescent="0.25">
      <c r="AE261" s="9"/>
    </row>
  </sheetData>
  <autoFilter ref="A1:AI72" xr:uid="{B6D02838-063B-4348-9E56-9C16874E7503}"/>
  <phoneticPr fontId="14" type="noConversion"/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9868-E910-41E7-B5C7-5FB8427FC146}">
  <dimension ref="A1:O765"/>
  <sheetViews>
    <sheetView topLeftCell="G1" workbookViewId="0">
      <selection activeCell="O20" sqref="O20:S20"/>
    </sheetView>
  </sheetViews>
  <sheetFormatPr defaultRowHeight="14.4" x14ac:dyDescent="0.3"/>
  <cols>
    <col min="1" max="1" width="8.44140625" bestFit="1" customWidth="1"/>
    <col min="2" max="2" width="10.33203125" style="66" bestFit="1" customWidth="1"/>
    <col min="3" max="3" width="28" bestFit="1" customWidth="1"/>
    <col min="4" max="4" width="27.88671875" bestFit="1" customWidth="1"/>
    <col min="5" max="5" width="4" bestFit="1" customWidth="1"/>
    <col min="6" max="6" width="17.88671875" bestFit="1" customWidth="1"/>
    <col min="7" max="7" width="28.5546875" bestFit="1" customWidth="1"/>
    <col min="8" max="8" width="16.109375" customWidth="1"/>
    <col min="9" max="9" width="35.33203125" bestFit="1" customWidth="1"/>
    <col min="10" max="10" width="13.44140625" bestFit="1" customWidth="1"/>
    <col min="11" max="11" width="4" bestFit="1" customWidth="1"/>
    <col min="12" max="12" width="33.6640625" bestFit="1" customWidth="1"/>
    <col min="13" max="13" width="28.6640625" bestFit="1" customWidth="1"/>
    <col min="14" max="14" width="18.44140625" bestFit="1" customWidth="1"/>
    <col min="15" max="15" width="18.6640625" bestFit="1" customWidth="1"/>
  </cols>
  <sheetData>
    <row r="1" spans="1:15" x14ac:dyDescent="0.3">
      <c r="A1" t="s">
        <v>500</v>
      </c>
      <c r="B1" s="66" t="s">
        <v>501</v>
      </c>
      <c r="C1" t="s">
        <v>502</v>
      </c>
      <c r="D1" t="s">
        <v>99</v>
      </c>
      <c r="E1" t="s">
        <v>503</v>
      </c>
      <c r="F1" t="s">
        <v>504</v>
      </c>
      <c r="G1" t="s">
        <v>505</v>
      </c>
      <c r="H1" t="s">
        <v>506</v>
      </c>
      <c r="I1" t="s">
        <v>507</v>
      </c>
      <c r="J1" t="s">
        <v>508</v>
      </c>
      <c r="K1" t="s">
        <v>509</v>
      </c>
      <c r="L1" t="s">
        <v>510</v>
      </c>
      <c r="M1" t="s">
        <v>511</v>
      </c>
      <c r="N1" s="76" t="s">
        <v>512</v>
      </c>
      <c r="O1" s="76" t="s">
        <v>513</v>
      </c>
    </row>
    <row r="2" spans="1:15" x14ac:dyDescent="0.3">
      <c r="A2" t="s">
        <v>110</v>
      </c>
      <c r="B2" s="66">
        <v>45108</v>
      </c>
      <c r="C2" t="s">
        <v>38</v>
      </c>
      <c r="D2" t="s">
        <v>514</v>
      </c>
      <c r="E2">
        <v>1</v>
      </c>
      <c r="F2" t="s">
        <v>128</v>
      </c>
      <c r="G2" t="s">
        <v>515</v>
      </c>
      <c r="H2" t="s">
        <v>108</v>
      </c>
      <c r="I2" t="s">
        <v>516</v>
      </c>
      <c r="J2" t="s">
        <v>517</v>
      </c>
      <c r="K2" t="s">
        <v>346</v>
      </c>
      <c r="L2" t="s">
        <v>518</v>
      </c>
      <c r="M2" t="s">
        <v>518</v>
      </c>
      <c r="N2" t="str">
        <f>IFERROR(_xlfn.TEXTBEFORE(C2," ",2),C2)</f>
        <v>Person 1</v>
      </c>
      <c r="O2" t="str">
        <f>IFERROR(_xlfn.TEXTAFTER(C2,"|"),"N/A")</f>
        <v xml:space="preserve"> 123.425.6530</v>
      </c>
    </row>
    <row r="3" spans="1:15" x14ac:dyDescent="0.3">
      <c r="A3" t="s">
        <v>519</v>
      </c>
      <c r="B3" s="66">
        <v>45109</v>
      </c>
      <c r="C3" t="s">
        <v>520</v>
      </c>
      <c r="D3" t="s">
        <v>521</v>
      </c>
      <c r="E3">
        <v>2</v>
      </c>
      <c r="F3" t="s">
        <v>131</v>
      </c>
      <c r="G3" t="s">
        <v>522</v>
      </c>
      <c r="H3" t="s">
        <v>245</v>
      </c>
      <c r="I3" t="s">
        <v>523</v>
      </c>
      <c r="J3" t="s">
        <v>524</v>
      </c>
      <c r="K3" t="s">
        <v>525</v>
      </c>
      <c r="L3" t="s">
        <v>526</v>
      </c>
      <c r="M3" t="s">
        <v>526</v>
      </c>
      <c r="N3" t="str">
        <f t="shared" ref="N3:N27" si="0">IFERROR(_xlfn.TEXTBEFORE(C3," ",2),C3)</f>
        <v>Person 2</v>
      </c>
      <c r="O3" t="str">
        <f t="shared" ref="O3:O27" si="1">IFERROR(_xlfn.TEXTAFTER(C3,"|"),"N/A")</f>
        <v xml:space="preserve"> 123.425.6531</v>
      </c>
    </row>
    <row r="4" spans="1:15" x14ac:dyDescent="0.3">
      <c r="A4" t="s">
        <v>85</v>
      </c>
      <c r="B4" s="66">
        <v>45110</v>
      </c>
      <c r="C4" t="s">
        <v>527</v>
      </c>
      <c r="D4" t="s">
        <v>528</v>
      </c>
      <c r="E4">
        <v>3</v>
      </c>
      <c r="F4" t="s">
        <v>155</v>
      </c>
      <c r="G4" t="s">
        <v>529</v>
      </c>
      <c r="H4" t="s">
        <v>247</v>
      </c>
      <c r="I4" t="s">
        <v>530</v>
      </c>
      <c r="J4" t="s">
        <v>531</v>
      </c>
      <c r="L4" t="s">
        <v>532</v>
      </c>
      <c r="M4" t="s">
        <v>532</v>
      </c>
      <c r="N4" t="str">
        <f t="shared" si="0"/>
        <v>Person 3</v>
      </c>
      <c r="O4" t="str">
        <f t="shared" si="1"/>
        <v xml:space="preserve"> 123.425.6532</v>
      </c>
    </row>
    <row r="5" spans="1:15" x14ac:dyDescent="0.3">
      <c r="A5" t="s">
        <v>533</v>
      </c>
      <c r="B5" s="66">
        <v>45111</v>
      </c>
      <c r="C5" t="s">
        <v>534</v>
      </c>
      <c r="D5" t="s">
        <v>535</v>
      </c>
      <c r="E5">
        <v>4</v>
      </c>
      <c r="F5" t="s">
        <v>157</v>
      </c>
      <c r="G5" t="s">
        <v>536</v>
      </c>
      <c r="H5" t="s">
        <v>249</v>
      </c>
      <c r="I5" t="s">
        <v>537</v>
      </c>
      <c r="J5" t="s">
        <v>538</v>
      </c>
      <c r="L5" t="s">
        <v>539</v>
      </c>
      <c r="M5" t="s">
        <v>539</v>
      </c>
      <c r="N5" t="str">
        <f t="shared" si="0"/>
        <v>Person 4</v>
      </c>
      <c r="O5" t="str">
        <f t="shared" si="1"/>
        <v xml:space="preserve"> 123.425.6533</v>
      </c>
    </row>
    <row r="6" spans="1:15" x14ac:dyDescent="0.3">
      <c r="A6" t="s">
        <v>79</v>
      </c>
      <c r="B6" s="66">
        <v>45112</v>
      </c>
      <c r="C6" t="s">
        <v>540</v>
      </c>
      <c r="D6" t="s">
        <v>541</v>
      </c>
      <c r="E6">
        <v>5</v>
      </c>
      <c r="F6" t="s">
        <v>158</v>
      </c>
      <c r="G6" t="s">
        <v>73</v>
      </c>
      <c r="H6" t="s">
        <v>111</v>
      </c>
      <c r="I6" t="s">
        <v>542</v>
      </c>
      <c r="J6" t="s">
        <v>543</v>
      </c>
      <c r="L6" t="s">
        <v>544</v>
      </c>
      <c r="M6" t="s">
        <v>544</v>
      </c>
      <c r="N6" t="str">
        <f t="shared" si="0"/>
        <v>Person 5</v>
      </c>
      <c r="O6" t="str">
        <f t="shared" si="1"/>
        <v xml:space="preserve"> 123.425.6534</v>
      </c>
    </row>
    <row r="7" spans="1:15" x14ac:dyDescent="0.3">
      <c r="A7" t="s">
        <v>82</v>
      </c>
      <c r="B7" s="66">
        <v>45113</v>
      </c>
      <c r="C7" t="s">
        <v>545</v>
      </c>
      <c r="D7" t="s">
        <v>546</v>
      </c>
      <c r="E7">
        <v>6</v>
      </c>
      <c r="F7" t="s">
        <v>160</v>
      </c>
      <c r="G7" t="s">
        <v>159</v>
      </c>
      <c r="H7" t="s">
        <v>250</v>
      </c>
      <c r="I7" t="s">
        <v>547</v>
      </c>
      <c r="L7" t="s">
        <v>548</v>
      </c>
      <c r="N7" t="str">
        <f t="shared" si="0"/>
        <v>Person 6</v>
      </c>
      <c r="O7" t="str">
        <f t="shared" si="1"/>
        <v xml:space="preserve"> 123.425.6535</v>
      </c>
    </row>
    <row r="8" spans="1:15" x14ac:dyDescent="0.3">
      <c r="A8" t="s">
        <v>549</v>
      </c>
      <c r="B8" s="66">
        <v>45114</v>
      </c>
      <c r="C8" t="s">
        <v>550</v>
      </c>
      <c r="D8" t="s">
        <v>551</v>
      </c>
      <c r="E8">
        <v>7</v>
      </c>
      <c r="F8" t="s">
        <v>552</v>
      </c>
      <c r="G8" t="s">
        <v>553</v>
      </c>
      <c r="H8" t="s">
        <v>252</v>
      </c>
      <c r="I8" t="s">
        <v>554</v>
      </c>
      <c r="N8" t="str">
        <f t="shared" si="0"/>
        <v>Person 7</v>
      </c>
      <c r="O8" t="str">
        <f t="shared" si="1"/>
        <v xml:space="preserve"> 123.425.6536</v>
      </c>
    </row>
    <row r="9" spans="1:15" x14ac:dyDescent="0.3">
      <c r="A9" t="s">
        <v>555</v>
      </c>
      <c r="B9" s="66">
        <v>45115</v>
      </c>
      <c r="C9" t="s">
        <v>556</v>
      </c>
      <c r="D9" t="s">
        <v>557</v>
      </c>
      <c r="E9">
        <v>8</v>
      </c>
      <c r="F9" t="s">
        <v>164</v>
      </c>
      <c r="G9" t="s">
        <v>558</v>
      </c>
      <c r="H9" t="s">
        <v>254</v>
      </c>
      <c r="I9" t="s">
        <v>109</v>
      </c>
      <c r="N9" t="str">
        <f t="shared" si="0"/>
        <v>Person 8</v>
      </c>
      <c r="O9" t="str">
        <f t="shared" si="1"/>
        <v xml:space="preserve"> 123.425.6537</v>
      </c>
    </row>
    <row r="10" spans="1:15" x14ac:dyDescent="0.3">
      <c r="A10" t="s">
        <v>88</v>
      </c>
      <c r="B10" s="66">
        <v>45116</v>
      </c>
      <c r="C10" t="s">
        <v>559</v>
      </c>
      <c r="D10" t="s">
        <v>560</v>
      </c>
      <c r="E10">
        <v>9</v>
      </c>
      <c r="F10" t="s">
        <v>166</v>
      </c>
      <c r="G10" t="s">
        <v>561</v>
      </c>
      <c r="H10" t="s">
        <v>255</v>
      </c>
      <c r="I10" t="s">
        <v>562</v>
      </c>
      <c r="N10" t="str">
        <f t="shared" si="0"/>
        <v>Person 9</v>
      </c>
      <c r="O10" t="str">
        <f t="shared" si="1"/>
        <v xml:space="preserve"> 123.425.6538</v>
      </c>
    </row>
    <row r="11" spans="1:15" x14ac:dyDescent="0.3">
      <c r="A11" t="s">
        <v>83</v>
      </c>
      <c r="B11" s="66">
        <v>45117</v>
      </c>
      <c r="C11" t="s">
        <v>563</v>
      </c>
      <c r="D11" t="s">
        <v>564</v>
      </c>
      <c r="E11">
        <v>10</v>
      </c>
      <c r="F11" t="s">
        <v>167</v>
      </c>
      <c r="G11" t="s">
        <v>565</v>
      </c>
      <c r="H11" t="s">
        <v>256</v>
      </c>
      <c r="I11" t="s">
        <v>566</v>
      </c>
      <c r="N11" t="str">
        <f t="shared" si="0"/>
        <v>Person 10</v>
      </c>
      <c r="O11" t="str">
        <f t="shared" si="1"/>
        <v xml:space="preserve"> 123.425.6539</v>
      </c>
    </row>
    <row r="12" spans="1:15" x14ac:dyDescent="0.3">
      <c r="A12" t="s">
        <v>567</v>
      </c>
      <c r="B12" s="66">
        <v>45118</v>
      </c>
      <c r="C12" t="s">
        <v>568</v>
      </c>
      <c r="D12" t="s">
        <v>569</v>
      </c>
      <c r="E12">
        <v>11</v>
      </c>
      <c r="F12" t="s">
        <v>169</v>
      </c>
      <c r="G12" t="s">
        <v>570</v>
      </c>
      <c r="H12" t="s">
        <v>257</v>
      </c>
      <c r="I12" t="s">
        <v>571</v>
      </c>
      <c r="N12" t="str">
        <f t="shared" si="0"/>
        <v>Person 11</v>
      </c>
      <c r="O12" t="str">
        <f t="shared" si="1"/>
        <v xml:space="preserve"> 123.425.6540</v>
      </c>
    </row>
    <row r="13" spans="1:15" x14ac:dyDescent="0.3">
      <c r="A13" t="s">
        <v>572</v>
      </c>
      <c r="B13" s="66">
        <v>45119</v>
      </c>
      <c r="C13" t="s">
        <v>573</v>
      </c>
      <c r="D13" t="s">
        <v>574</v>
      </c>
      <c r="E13">
        <v>12</v>
      </c>
      <c r="F13" t="s">
        <v>139</v>
      </c>
      <c r="G13" t="s">
        <v>575</v>
      </c>
      <c r="H13" t="s">
        <v>259</v>
      </c>
      <c r="I13" t="s">
        <v>576</v>
      </c>
      <c r="N13" t="str">
        <f t="shared" si="0"/>
        <v>Person 12</v>
      </c>
      <c r="O13" t="str">
        <f t="shared" si="1"/>
        <v xml:space="preserve"> 123.425.6541</v>
      </c>
    </row>
    <row r="14" spans="1:15" x14ac:dyDescent="0.3">
      <c r="A14" t="s">
        <v>577</v>
      </c>
      <c r="B14" s="66">
        <v>45120</v>
      </c>
      <c r="C14" t="s">
        <v>578</v>
      </c>
      <c r="D14" t="s">
        <v>579</v>
      </c>
      <c r="E14">
        <v>13</v>
      </c>
      <c r="F14" t="s">
        <v>171</v>
      </c>
      <c r="G14" t="s">
        <v>580</v>
      </c>
      <c r="H14" t="s">
        <v>261</v>
      </c>
      <c r="I14" t="s">
        <v>581</v>
      </c>
      <c r="N14" t="str">
        <f t="shared" si="0"/>
        <v>Person 13</v>
      </c>
      <c r="O14" t="str">
        <f t="shared" si="1"/>
        <v xml:space="preserve"> 123.425.6542</v>
      </c>
    </row>
    <row r="15" spans="1:15" x14ac:dyDescent="0.3">
      <c r="A15" t="s">
        <v>582</v>
      </c>
      <c r="B15" s="66">
        <v>45121</v>
      </c>
      <c r="C15" t="s">
        <v>583</v>
      </c>
      <c r="D15" t="s">
        <v>584</v>
      </c>
      <c r="E15">
        <v>14</v>
      </c>
      <c r="F15" t="s">
        <v>172</v>
      </c>
      <c r="G15" t="s">
        <v>585</v>
      </c>
      <c r="H15" t="s">
        <v>263</v>
      </c>
      <c r="I15" t="s">
        <v>586</v>
      </c>
      <c r="N15" t="str">
        <f t="shared" si="0"/>
        <v>Person 14</v>
      </c>
      <c r="O15" t="str">
        <f t="shared" si="1"/>
        <v xml:space="preserve"> 123.425.6543</v>
      </c>
    </row>
    <row r="16" spans="1:15" x14ac:dyDescent="0.3">
      <c r="A16" t="s">
        <v>91</v>
      </c>
      <c r="B16" s="66">
        <v>45122</v>
      </c>
      <c r="C16" t="s">
        <v>587</v>
      </c>
      <c r="D16" t="s">
        <v>588</v>
      </c>
      <c r="E16">
        <v>15</v>
      </c>
      <c r="F16" t="s">
        <v>174</v>
      </c>
      <c r="G16" t="s">
        <v>589</v>
      </c>
      <c r="H16" t="s">
        <v>265</v>
      </c>
      <c r="I16" t="s">
        <v>590</v>
      </c>
      <c r="N16" t="str">
        <f t="shared" si="0"/>
        <v>Person 15</v>
      </c>
      <c r="O16" t="str">
        <f t="shared" si="1"/>
        <v xml:space="preserve"> 123.425.6544</v>
      </c>
    </row>
    <row r="17" spans="1:15" x14ac:dyDescent="0.3">
      <c r="A17" t="s">
        <v>89</v>
      </c>
      <c r="B17" s="66">
        <v>45123</v>
      </c>
      <c r="C17" t="s">
        <v>591</v>
      </c>
      <c r="D17" t="s">
        <v>592</v>
      </c>
      <c r="E17">
        <v>16</v>
      </c>
      <c r="F17" t="s">
        <v>138</v>
      </c>
      <c r="G17" t="s">
        <v>593</v>
      </c>
      <c r="H17" t="s">
        <v>267</v>
      </c>
      <c r="I17" t="s">
        <v>594</v>
      </c>
      <c r="N17" s="75" t="str">
        <f>IFERROR(_xlfn.TEXTBEFORE(C17,"|"),C17)</f>
        <v xml:space="preserve">Person 16 </v>
      </c>
      <c r="O17" t="str">
        <f t="shared" si="1"/>
        <v xml:space="preserve"> 123.425.6545</v>
      </c>
    </row>
    <row r="18" spans="1:15" x14ac:dyDescent="0.3">
      <c r="A18" t="s">
        <v>92</v>
      </c>
      <c r="B18" s="66">
        <v>45124</v>
      </c>
      <c r="C18" t="s">
        <v>595</v>
      </c>
      <c r="D18" t="s">
        <v>596</v>
      </c>
      <c r="E18">
        <v>17</v>
      </c>
      <c r="F18" t="s">
        <v>120</v>
      </c>
      <c r="G18" t="s">
        <v>597</v>
      </c>
      <c r="H18" t="s">
        <v>269</v>
      </c>
      <c r="I18" t="s">
        <v>598</v>
      </c>
      <c r="N18" t="str">
        <f t="shared" si="0"/>
        <v>Person 17</v>
      </c>
      <c r="O18" t="str">
        <f t="shared" si="1"/>
        <v xml:space="preserve"> 123.425.6546</v>
      </c>
    </row>
    <row r="19" spans="1:15" x14ac:dyDescent="0.3">
      <c r="A19" t="s">
        <v>599</v>
      </c>
      <c r="B19" s="66">
        <v>45125</v>
      </c>
      <c r="C19" t="s">
        <v>600</v>
      </c>
      <c r="D19" t="s">
        <v>601</v>
      </c>
      <c r="E19">
        <v>18</v>
      </c>
      <c r="F19" t="s">
        <v>141</v>
      </c>
      <c r="G19" t="s">
        <v>602</v>
      </c>
      <c r="H19" t="s">
        <v>271</v>
      </c>
      <c r="I19" t="s">
        <v>603</v>
      </c>
      <c r="N19" t="str">
        <f t="shared" si="0"/>
        <v>Person 18</v>
      </c>
      <c r="O19" t="str">
        <f t="shared" si="1"/>
        <v xml:space="preserve"> 123.425.6547</v>
      </c>
    </row>
    <row r="20" spans="1:15" x14ac:dyDescent="0.3">
      <c r="A20" t="s">
        <v>604</v>
      </c>
      <c r="B20" s="66">
        <v>45126</v>
      </c>
      <c r="C20" t="s">
        <v>605</v>
      </c>
      <c r="D20" t="s">
        <v>606</v>
      </c>
      <c r="E20">
        <v>19</v>
      </c>
      <c r="G20" t="s">
        <v>607</v>
      </c>
      <c r="H20" t="s">
        <v>273</v>
      </c>
      <c r="I20" t="s">
        <v>608</v>
      </c>
      <c r="N20" t="str">
        <f t="shared" si="0"/>
        <v>Person 19</v>
      </c>
      <c r="O20" t="str">
        <f t="shared" si="1"/>
        <v xml:space="preserve"> 123.425.6548</v>
      </c>
    </row>
    <row r="21" spans="1:15" x14ac:dyDescent="0.3">
      <c r="A21" t="s">
        <v>86</v>
      </c>
      <c r="B21" s="66">
        <v>45127</v>
      </c>
      <c r="C21" t="s">
        <v>609</v>
      </c>
      <c r="D21" t="s">
        <v>610</v>
      </c>
      <c r="E21">
        <v>20</v>
      </c>
      <c r="G21" t="s">
        <v>611</v>
      </c>
      <c r="H21" t="s">
        <v>274</v>
      </c>
      <c r="I21" t="s">
        <v>612</v>
      </c>
      <c r="N21" t="str">
        <f t="shared" si="0"/>
        <v>Person 20</v>
      </c>
      <c r="O21" t="str">
        <f t="shared" si="1"/>
        <v xml:space="preserve"> 123.425.6549</v>
      </c>
    </row>
    <row r="22" spans="1:15" x14ac:dyDescent="0.3">
      <c r="A22" t="s">
        <v>80</v>
      </c>
      <c r="B22" s="66">
        <v>45128</v>
      </c>
      <c r="C22" t="s">
        <v>613</v>
      </c>
      <c r="D22" t="s">
        <v>614</v>
      </c>
      <c r="E22">
        <v>21</v>
      </c>
      <c r="G22" t="s">
        <v>615</v>
      </c>
      <c r="H22" t="s">
        <v>276</v>
      </c>
      <c r="I22" t="s">
        <v>616</v>
      </c>
      <c r="N22" t="str">
        <f t="shared" si="0"/>
        <v>Person 21</v>
      </c>
      <c r="O22" t="str">
        <f t="shared" si="1"/>
        <v xml:space="preserve"> 123.425.6550</v>
      </c>
    </row>
    <row r="23" spans="1:15" x14ac:dyDescent="0.3">
      <c r="A23" t="s">
        <v>617</v>
      </c>
      <c r="B23" s="66">
        <v>45129</v>
      </c>
      <c r="C23" t="s">
        <v>618</v>
      </c>
      <c r="D23" t="s">
        <v>619</v>
      </c>
      <c r="E23">
        <v>22</v>
      </c>
      <c r="G23" t="s">
        <v>620</v>
      </c>
      <c r="H23" t="s">
        <v>278</v>
      </c>
      <c r="I23" t="s">
        <v>621</v>
      </c>
      <c r="N23" t="str">
        <f t="shared" si="0"/>
        <v>Person 22</v>
      </c>
      <c r="O23" t="str">
        <f t="shared" si="1"/>
        <v xml:space="preserve"> 123.425.6551</v>
      </c>
    </row>
    <row r="24" spans="1:15" x14ac:dyDescent="0.3">
      <c r="A24" t="s">
        <v>622</v>
      </c>
      <c r="B24" s="66">
        <v>45130</v>
      </c>
      <c r="C24" t="s">
        <v>623</v>
      </c>
      <c r="D24" t="s">
        <v>624</v>
      </c>
      <c r="E24">
        <v>23</v>
      </c>
      <c r="G24" t="s">
        <v>625</v>
      </c>
      <c r="H24" t="s">
        <v>280</v>
      </c>
      <c r="I24" t="s">
        <v>626</v>
      </c>
      <c r="N24" t="str">
        <f t="shared" si="0"/>
        <v>Person 23</v>
      </c>
      <c r="O24" t="str">
        <f t="shared" si="1"/>
        <v xml:space="preserve"> 123.425.6552</v>
      </c>
    </row>
    <row r="25" spans="1:15" x14ac:dyDescent="0.3">
      <c r="A25" t="s">
        <v>627</v>
      </c>
      <c r="B25" s="66">
        <v>45131</v>
      </c>
      <c r="C25" t="s">
        <v>628</v>
      </c>
      <c r="D25" t="s">
        <v>629</v>
      </c>
      <c r="E25">
        <v>24</v>
      </c>
      <c r="G25" t="s">
        <v>630</v>
      </c>
      <c r="H25" t="s">
        <v>282</v>
      </c>
      <c r="I25" t="s">
        <v>138</v>
      </c>
      <c r="N25" t="str">
        <f t="shared" si="0"/>
        <v>Person 24</v>
      </c>
      <c r="O25" t="str">
        <f t="shared" si="1"/>
        <v xml:space="preserve"> 123.425.6553</v>
      </c>
    </row>
    <row r="26" spans="1:15" x14ac:dyDescent="0.3">
      <c r="A26" t="s">
        <v>631</v>
      </c>
      <c r="B26" s="66">
        <v>45132</v>
      </c>
      <c r="C26" t="s">
        <v>632</v>
      </c>
      <c r="D26" t="s">
        <v>633</v>
      </c>
      <c r="E26">
        <v>25</v>
      </c>
      <c r="G26" t="s">
        <v>634</v>
      </c>
      <c r="H26" t="s">
        <v>283</v>
      </c>
      <c r="I26" t="s">
        <v>635</v>
      </c>
      <c r="N26" t="str">
        <f t="shared" si="0"/>
        <v>Person 25</v>
      </c>
      <c r="O26" t="str">
        <f t="shared" si="1"/>
        <v xml:space="preserve"> 123.425.6554</v>
      </c>
    </row>
    <row r="27" spans="1:15" x14ac:dyDescent="0.3">
      <c r="A27" t="s">
        <v>636</v>
      </c>
      <c r="B27" s="66">
        <v>45133</v>
      </c>
      <c r="C27" t="s">
        <v>637</v>
      </c>
      <c r="D27" t="s">
        <v>638</v>
      </c>
      <c r="E27">
        <v>26</v>
      </c>
      <c r="G27" t="s">
        <v>639</v>
      </c>
      <c r="H27" t="s">
        <v>284</v>
      </c>
      <c r="I27" t="s">
        <v>640</v>
      </c>
      <c r="N27" t="str">
        <f t="shared" si="0"/>
        <v>Person 26</v>
      </c>
      <c r="O27" t="str">
        <f t="shared" si="1"/>
        <v xml:space="preserve"> 123.425.6555</v>
      </c>
    </row>
    <row r="28" spans="1:15" x14ac:dyDescent="0.3">
      <c r="A28" t="s">
        <v>112</v>
      </c>
      <c r="B28" s="66">
        <v>45134</v>
      </c>
      <c r="E28">
        <v>27</v>
      </c>
      <c r="G28" t="s">
        <v>641</v>
      </c>
      <c r="H28" t="s">
        <v>285</v>
      </c>
      <c r="I28" t="s">
        <v>642</v>
      </c>
    </row>
    <row r="29" spans="1:15" x14ac:dyDescent="0.3">
      <c r="A29" t="s">
        <v>643</v>
      </c>
      <c r="B29" s="66">
        <v>45135</v>
      </c>
      <c r="E29">
        <v>28</v>
      </c>
      <c r="G29" t="s">
        <v>644</v>
      </c>
      <c r="H29" t="s">
        <v>286</v>
      </c>
      <c r="I29" t="s">
        <v>645</v>
      </c>
    </row>
    <row r="30" spans="1:15" x14ac:dyDescent="0.3">
      <c r="A30" t="s">
        <v>646</v>
      </c>
      <c r="B30" s="66">
        <v>45136</v>
      </c>
      <c r="E30">
        <v>29</v>
      </c>
      <c r="G30" t="s">
        <v>647</v>
      </c>
      <c r="H30" t="s">
        <v>287</v>
      </c>
      <c r="I30" t="s">
        <v>648</v>
      </c>
    </row>
    <row r="31" spans="1:15" x14ac:dyDescent="0.3">
      <c r="A31" t="s">
        <v>649</v>
      </c>
      <c r="B31" s="66">
        <v>45137</v>
      </c>
      <c r="E31">
        <v>30</v>
      </c>
      <c r="G31" t="s">
        <v>650</v>
      </c>
      <c r="H31" t="s">
        <v>288</v>
      </c>
      <c r="I31" t="s">
        <v>294</v>
      </c>
    </row>
    <row r="32" spans="1:15" x14ac:dyDescent="0.3">
      <c r="A32" t="s">
        <v>651</v>
      </c>
      <c r="B32" s="66">
        <v>45138</v>
      </c>
      <c r="E32">
        <v>31</v>
      </c>
      <c r="G32" t="s">
        <v>652</v>
      </c>
      <c r="H32" t="s">
        <v>289</v>
      </c>
      <c r="I32" t="s">
        <v>653</v>
      </c>
    </row>
    <row r="33" spans="1:9" x14ac:dyDescent="0.3">
      <c r="A33" t="s">
        <v>654</v>
      </c>
      <c r="B33" s="66">
        <v>45139</v>
      </c>
      <c r="E33">
        <v>32</v>
      </c>
      <c r="G33" t="s">
        <v>655</v>
      </c>
      <c r="H33" t="s">
        <v>290</v>
      </c>
      <c r="I33" t="s">
        <v>656</v>
      </c>
    </row>
    <row r="34" spans="1:9" x14ac:dyDescent="0.3">
      <c r="A34" t="s">
        <v>657</v>
      </c>
      <c r="B34" s="66">
        <v>45140</v>
      </c>
      <c r="E34">
        <v>33</v>
      </c>
      <c r="G34" t="s">
        <v>658</v>
      </c>
      <c r="H34" t="s">
        <v>291</v>
      </c>
      <c r="I34" t="s">
        <v>659</v>
      </c>
    </row>
    <row r="35" spans="1:9" x14ac:dyDescent="0.3">
      <c r="A35" t="s">
        <v>660</v>
      </c>
      <c r="B35" s="66">
        <v>45141</v>
      </c>
      <c r="E35">
        <v>34</v>
      </c>
      <c r="G35" t="s">
        <v>661</v>
      </c>
      <c r="H35" t="s">
        <v>292</v>
      </c>
      <c r="I35" t="s">
        <v>662</v>
      </c>
    </row>
    <row r="36" spans="1:9" x14ac:dyDescent="0.3">
      <c r="A36" t="s">
        <v>663</v>
      </c>
      <c r="B36" s="66">
        <v>45142</v>
      </c>
      <c r="E36">
        <v>35</v>
      </c>
      <c r="G36" t="s">
        <v>664</v>
      </c>
      <c r="H36" t="s">
        <v>293</v>
      </c>
      <c r="I36" t="s">
        <v>665</v>
      </c>
    </row>
    <row r="37" spans="1:9" x14ac:dyDescent="0.3">
      <c r="A37" t="s">
        <v>666</v>
      </c>
      <c r="B37" s="66">
        <v>45143</v>
      </c>
      <c r="E37">
        <v>36</v>
      </c>
      <c r="G37" t="s">
        <v>667</v>
      </c>
      <c r="H37" t="s">
        <v>116</v>
      </c>
      <c r="I37" t="s">
        <v>668</v>
      </c>
    </row>
    <row r="38" spans="1:9" x14ac:dyDescent="0.3">
      <c r="A38" t="s">
        <v>669</v>
      </c>
      <c r="B38" s="66">
        <v>45144</v>
      </c>
      <c r="E38">
        <v>37</v>
      </c>
      <c r="G38" t="s">
        <v>670</v>
      </c>
      <c r="H38" t="s">
        <v>294</v>
      </c>
      <c r="I38" t="s">
        <v>671</v>
      </c>
    </row>
    <row r="39" spans="1:9" x14ac:dyDescent="0.3">
      <c r="A39" t="s">
        <v>672</v>
      </c>
      <c r="B39" s="66">
        <v>45145</v>
      </c>
      <c r="E39">
        <v>38</v>
      </c>
      <c r="G39" t="s">
        <v>673</v>
      </c>
      <c r="I39" t="s">
        <v>674</v>
      </c>
    </row>
    <row r="40" spans="1:9" x14ac:dyDescent="0.3">
      <c r="A40" t="s">
        <v>114</v>
      </c>
      <c r="B40" s="66">
        <v>45146</v>
      </c>
      <c r="E40">
        <v>39</v>
      </c>
      <c r="G40" t="s">
        <v>675</v>
      </c>
    </row>
    <row r="41" spans="1:9" x14ac:dyDescent="0.3">
      <c r="A41" t="s">
        <v>676</v>
      </c>
      <c r="B41" s="66">
        <v>45147</v>
      </c>
      <c r="E41">
        <v>40</v>
      </c>
      <c r="G41" t="s">
        <v>677</v>
      </c>
    </row>
    <row r="42" spans="1:9" x14ac:dyDescent="0.3">
      <c r="A42" t="s">
        <v>678</v>
      </c>
      <c r="B42" s="66">
        <v>45148</v>
      </c>
      <c r="E42">
        <v>41</v>
      </c>
      <c r="G42" t="s">
        <v>679</v>
      </c>
    </row>
    <row r="43" spans="1:9" x14ac:dyDescent="0.3">
      <c r="A43" t="s">
        <v>113</v>
      </c>
      <c r="B43" s="66">
        <v>45149</v>
      </c>
      <c r="E43">
        <v>42</v>
      </c>
      <c r="G43" t="s">
        <v>227</v>
      </c>
    </row>
    <row r="44" spans="1:9" x14ac:dyDescent="0.3">
      <c r="A44" t="s">
        <v>680</v>
      </c>
      <c r="B44" s="66">
        <v>45150</v>
      </c>
      <c r="E44">
        <v>43</v>
      </c>
      <c r="G44" t="s">
        <v>229</v>
      </c>
    </row>
    <row r="45" spans="1:9" x14ac:dyDescent="0.3">
      <c r="A45" t="s">
        <v>681</v>
      </c>
      <c r="B45" s="66">
        <v>45151</v>
      </c>
      <c r="E45">
        <v>44</v>
      </c>
      <c r="G45" t="s">
        <v>231</v>
      </c>
    </row>
    <row r="46" spans="1:9" x14ac:dyDescent="0.3">
      <c r="A46" t="s">
        <v>682</v>
      </c>
      <c r="B46" s="66">
        <v>45152</v>
      </c>
      <c r="E46">
        <v>45</v>
      </c>
      <c r="G46" t="s">
        <v>683</v>
      </c>
    </row>
    <row r="47" spans="1:9" x14ac:dyDescent="0.3">
      <c r="A47" t="s">
        <v>684</v>
      </c>
      <c r="B47" s="66">
        <v>45153</v>
      </c>
      <c r="E47">
        <v>46</v>
      </c>
      <c r="G47" t="s">
        <v>685</v>
      </c>
    </row>
    <row r="48" spans="1:9" x14ac:dyDescent="0.3">
      <c r="A48" t="s">
        <v>686</v>
      </c>
      <c r="B48" s="66">
        <v>45154</v>
      </c>
      <c r="E48">
        <v>47</v>
      </c>
      <c r="G48" t="s">
        <v>687</v>
      </c>
    </row>
    <row r="49" spans="1:7" x14ac:dyDescent="0.3">
      <c r="A49" t="s">
        <v>688</v>
      </c>
      <c r="B49" s="66">
        <v>45155</v>
      </c>
      <c r="E49">
        <v>48</v>
      </c>
      <c r="G49" t="s">
        <v>689</v>
      </c>
    </row>
    <row r="50" spans="1:7" x14ac:dyDescent="0.3">
      <c r="A50" t="s">
        <v>690</v>
      </c>
      <c r="B50" s="66">
        <v>45156</v>
      </c>
      <c r="E50">
        <v>49</v>
      </c>
      <c r="G50" t="s">
        <v>691</v>
      </c>
    </row>
    <row r="51" spans="1:7" x14ac:dyDescent="0.3">
      <c r="A51" t="s">
        <v>692</v>
      </c>
      <c r="B51" s="66">
        <v>45157</v>
      </c>
      <c r="E51">
        <v>50</v>
      </c>
      <c r="G51" t="s">
        <v>693</v>
      </c>
    </row>
    <row r="52" spans="1:7" x14ac:dyDescent="0.3">
      <c r="A52" t="s">
        <v>694</v>
      </c>
      <c r="B52" s="66">
        <v>45158</v>
      </c>
      <c r="E52">
        <v>51</v>
      </c>
      <c r="G52" t="s">
        <v>695</v>
      </c>
    </row>
    <row r="53" spans="1:7" x14ac:dyDescent="0.3">
      <c r="A53" t="s">
        <v>696</v>
      </c>
      <c r="B53" s="66">
        <v>45159</v>
      </c>
      <c r="E53">
        <v>52</v>
      </c>
      <c r="G53" t="s">
        <v>697</v>
      </c>
    </row>
    <row r="54" spans="1:7" x14ac:dyDescent="0.3">
      <c r="A54" t="s">
        <v>698</v>
      </c>
      <c r="B54" s="66">
        <v>45160</v>
      </c>
      <c r="E54">
        <v>53</v>
      </c>
      <c r="G54" t="s">
        <v>671</v>
      </c>
    </row>
    <row r="55" spans="1:7" x14ac:dyDescent="0.3">
      <c r="A55" t="s">
        <v>699</v>
      </c>
      <c r="B55" s="66">
        <v>45161</v>
      </c>
      <c r="E55">
        <v>54</v>
      </c>
      <c r="G55" t="s">
        <v>246</v>
      </c>
    </row>
    <row r="56" spans="1:7" x14ac:dyDescent="0.3">
      <c r="A56" t="s">
        <v>700</v>
      </c>
      <c r="B56" s="66">
        <v>45162</v>
      </c>
      <c r="E56">
        <v>55</v>
      </c>
      <c r="G56" t="s">
        <v>701</v>
      </c>
    </row>
    <row r="57" spans="1:7" x14ac:dyDescent="0.3">
      <c r="A57" t="s">
        <v>702</v>
      </c>
      <c r="B57" s="66">
        <v>45163</v>
      </c>
      <c r="E57">
        <v>56</v>
      </c>
      <c r="G57" t="s">
        <v>197</v>
      </c>
    </row>
    <row r="58" spans="1:7" x14ac:dyDescent="0.3">
      <c r="A58" t="s">
        <v>703</v>
      </c>
      <c r="B58" s="66">
        <v>45164</v>
      </c>
      <c r="E58">
        <v>57</v>
      </c>
      <c r="G58" t="s">
        <v>199</v>
      </c>
    </row>
    <row r="59" spans="1:7" x14ac:dyDescent="0.3">
      <c r="A59" t="s">
        <v>704</v>
      </c>
      <c r="B59" s="66">
        <v>45165</v>
      </c>
      <c r="E59">
        <v>58</v>
      </c>
      <c r="G59" t="s">
        <v>205</v>
      </c>
    </row>
    <row r="60" spans="1:7" x14ac:dyDescent="0.3">
      <c r="A60" t="s">
        <v>705</v>
      </c>
      <c r="B60" s="66">
        <v>45166</v>
      </c>
      <c r="E60">
        <v>59</v>
      </c>
      <c r="G60" t="s">
        <v>181</v>
      </c>
    </row>
    <row r="61" spans="1:7" x14ac:dyDescent="0.3">
      <c r="A61" t="s">
        <v>706</v>
      </c>
      <c r="B61" s="66">
        <v>45167</v>
      </c>
      <c r="E61">
        <v>60</v>
      </c>
      <c r="G61" s="229" t="s">
        <v>183</v>
      </c>
    </row>
    <row r="62" spans="1:7" x14ac:dyDescent="0.3">
      <c r="A62" t="s">
        <v>707</v>
      </c>
      <c r="B62" s="66">
        <v>45168</v>
      </c>
      <c r="E62">
        <v>61</v>
      </c>
      <c r="G62" s="229" t="s">
        <v>185</v>
      </c>
    </row>
    <row r="63" spans="1:7" x14ac:dyDescent="0.3">
      <c r="A63" t="s">
        <v>708</v>
      </c>
      <c r="B63" s="66">
        <v>45169</v>
      </c>
      <c r="E63">
        <v>62</v>
      </c>
      <c r="G63" s="229" t="s">
        <v>187</v>
      </c>
    </row>
    <row r="64" spans="1:7" x14ac:dyDescent="0.3">
      <c r="A64" t="s">
        <v>709</v>
      </c>
      <c r="B64" s="66">
        <v>45170</v>
      </c>
      <c r="E64">
        <v>63</v>
      </c>
      <c r="G64" s="229" t="s">
        <v>189</v>
      </c>
    </row>
    <row r="65" spans="1:7" x14ac:dyDescent="0.3">
      <c r="A65" t="s">
        <v>710</v>
      </c>
      <c r="B65" s="66">
        <v>45171</v>
      </c>
      <c r="E65">
        <v>64</v>
      </c>
      <c r="G65" s="229" t="s">
        <v>169</v>
      </c>
    </row>
    <row r="66" spans="1:7" x14ac:dyDescent="0.3">
      <c r="A66" t="s">
        <v>711</v>
      </c>
      <c r="B66" s="66">
        <v>45172</v>
      </c>
      <c r="E66">
        <v>65</v>
      </c>
      <c r="G66" s="229" t="s">
        <v>191</v>
      </c>
    </row>
    <row r="67" spans="1:7" x14ac:dyDescent="0.3">
      <c r="A67" t="s">
        <v>712</v>
      </c>
      <c r="B67" s="66">
        <v>45173</v>
      </c>
      <c r="E67">
        <v>66</v>
      </c>
      <c r="G67" s="229" t="s">
        <v>193</v>
      </c>
    </row>
    <row r="68" spans="1:7" x14ac:dyDescent="0.3">
      <c r="A68" t="s">
        <v>713</v>
      </c>
      <c r="B68" s="66">
        <v>45174</v>
      </c>
      <c r="E68">
        <v>67</v>
      </c>
      <c r="G68" s="229" t="s">
        <v>194</v>
      </c>
    </row>
    <row r="69" spans="1:7" x14ac:dyDescent="0.3">
      <c r="A69" t="s">
        <v>714</v>
      </c>
      <c r="B69" s="66">
        <v>45175</v>
      </c>
      <c r="E69">
        <v>68</v>
      </c>
      <c r="G69" s="229" t="s">
        <v>196</v>
      </c>
    </row>
    <row r="70" spans="1:7" x14ac:dyDescent="0.3">
      <c r="A70" t="s">
        <v>715</v>
      </c>
      <c r="B70" s="66">
        <v>45176</v>
      </c>
      <c r="E70">
        <v>69</v>
      </c>
      <c r="G70" s="229" t="s">
        <v>198</v>
      </c>
    </row>
    <row r="71" spans="1:7" x14ac:dyDescent="0.3">
      <c r="A71" t="s">
        <v>716</v>
      </c>
      <c r="B71" s="66">
        <v>45177</v>
      </c>
      <c r="E71">
        <v>70</v>
      </c>
      <c r="G71" s="229" t="s">
        <v>200</v>
      </c>
    </row>
    <row r="72" spans="1:7" x14ac:dyDescent="0.3">
      <c r="A72" t="s">
        <v>717</v>
      </c>
      <c r="B72" s="66">
        <v>45178</v>
      </c>
      <c r="E72">
        <v>71</v>
      </c>
      <c r="G72" s="229" t="s">
        <v>202</v>
      </c>
    </row>
    <row r="73" spans="1:7" x14ac:dyDescent="0.3">
      <c r="A73" t="s">
        <v>718</v>
      </c>
      <c r="B73" s="66">
        <v>45179</v>
      </c>
      <c r="E73">
        <v>72</v>
      </c>
      <c r="G73" s="229" t="s">
        <v>204</v>
      </c>
    </row>
    <row r="74" spans="1:7" x14ac:dyDescent="0.3">
      <c r="A74" t="s">
        <v>719</v>
      </c>
      <c r="B74" s="66">
        <v>45180</v>
      </c>
      <c r="E74">
        <v>73</v>
      </c>
      <c r="G74" s="229" t="s">
        <v>206</v>
      </c>
    </row>
    <row r="75" spans="1:7" x14ac:dyDescent="0.3">
      <c r="A75" t="s">
        <v>720</v>
      </c>
      <c r="B75" s="66">
        <v>45181</v>
      </c>
      <c r="E75">
        <v>74</v>
      </c>
      <c r="G75" s="229" t="s">
        <v>214</v>
      </c>
    </row>
    <row r="76" spans="1:7" x14ac:dyDescent="0.3">
      <c r="A76" t="s">
        <v>721</v>
      </c>
      <c r="B76" s="66">
        <v>45182</v>
      </c>
      <c r="E76">
        <v>75</v>
      </c>
      <c r="G76" s="229" t="s">
        <v>216</v>
      </c>
    </row>
    <row r="77" spans="1:7" x14ac:dyDescent="0.3">
      <c r="A77" t="s">
        <v>722</v>
      </c>
      <c r="B77" s="66">
        <v>45183</v>
      </c>
      <c r="E77">
        <v>76</v>
      </c>
      <c r="G77" s="229" t="s">
        <v>218</v>
      </c>
    </row>
    <row r="78" spans="1:7" x14ac:dyDescent="0.3">
      <c r="A78" t="s">
        <v>723</v>
      </c>
      <c r="B78" s="66">
        <v>45184</v>
      </c>
      <c r="E78">
        <v>77</v>
      </c>
      <c r="G78" s="229" t="s">
        <v>220</v>
      </c>
    </row>
    <row r="79" spans="1:7" x14ac:dyDescent="0.3">
      <c r="A79" t="s">
        <v>724</v>
      </c>
      <c r="B79" s="66">
        <v>45185</v>
      </c>
      <c r="E79">
        <v>78</v>
      </c>
      <c r="G79" s="229" t="s">
        <v>222</v>
      </c>
    </row>
    <row r="80" spans="1:7" x14ac:dyDescent="0.3">
      <c r="A80" t="s">
        <v>725</v>
      </c>
      <c r="B80" s="66">
        <v>45186</v>
      </c>
      <c r="E80">
        <v>79</v>
      </c>
      <c r="G80" s="229" t="s">
        <v>224</v>
      </c>
    </row>
    <row r="81" spans="1:7" x14ac:dyDescent="0.3">
      <c r="A81" t="s">
        <v>726</v>
      </c>
      <c r="B81" s="66">
        <v>45187</v>
      </c>
      <c r="E81">
        <v>80</v>
      </c>
      <c r="G81" s="229" t="s">
        <v>226</v>
      </c>
    </row>
    <row r="82" spans="1:7" x14ac:dyDescent="0.3">
      <c r="A82" t="s">
        <v>727</v>
      </c>
      <c r="B82" s="66">
        <v>45188</v>
      </c>
      <c r="E82">
        <v>81</v>
      </c>
      <c r="G82" s="229" t="s">
        <v>228</v>
      </c>
    </row>
    <row r="83" spans="1:7" x14ac:dyDescent="0.3">
      <c r="A83" t="s">
        <v>728</v>
      </c>
      <c r="B83" s="66">
        <v>45189</v>
      </c>
      <c r="E83">
        <v>82</v>
      </c>
      <c r="G83" s="229" t="s">
        <v>230</v>
      </c>
    </row>
    <row r="84" spans="1:7" x14ac:dyDescent="0.3">
      <c r="A84" t="s">
        <v>729</v>
      </c>
      <c r="B84" s="66">
        <v>45190</v>
      </c>
      <c r="E84">
        <v>83</v>
      </c>
      <c r="G84" s="229" t="s">
        <v>232</v>
      </c>
    </row>
    <row r="85" spans="1:7" x14ac:dyDescent="0.3">
      <c r="A85" t="s">
        <v>117</v>
      </c>
      <c r="B85" s="66">
        <v>45191</v>
      </c>
      <c r="E85">
        <v>84</v>
      </c>
      <c r="G85" s="229" t="s">
        <v>234</v>
      </c>
    </row>
    <row r="86" spans="1:7" x14ac:dyDescent="0.3">
      <c r="A86" t="s">
        <v>730</v>
      </c>
      <c r="B86" s="66">
        <v>45192</v>
      </c>
      <c r="E86">
        <v>85</v>
      </c>
      <c r="G86" s="229" t="s">
        <v>236</v>
      </c>
    </row>
    <row r="87" spans="1:7" x14ac:dyDescent="0.3">
      <c r="A87" t="s">
        <v>731</v>
      </c>
      <c r="B87" s="66">
        <v>45193</v>
      </c>
      <c r="E87">
        <v>86</v>
      </c>
      <c r="G87" s="230" t="s">
        <v>732</v>
      </c>
    </row>
    <row r="88" spans="1:7" x14ac:dyDescent="0.3">
      <c r="A88" t="s">
        <v>733</v>
      </c>
      <c r="B88" s="66">
        <v>45194</v>
      </c>
      <c r="E88">
        <v>87</v>
      </c>
      <c r="G88" s="230" t="s">
        <v>734</v>
      </c>
    </row>
    <row r="89" spans="1:7" x14ac:dyDescent="0.3">
      <c r="A89" t="s">
        <v>735</v>
      </c>
      <c r="B89" s="66">
        <v>45195</v>
      </c>
      <c r="E89">
        <v>88</v>
      </c>
      <c r="G89" s="230" t="s">
        <v>84</v>
      </c>
    </row>
    <row r="90" spans="1:7" x14ac:dyDescent="0.3">
      <c r="A90" t="s">
        <v>736</v>
      </c>
      <c r="B90" s="66">
        <v>45196</v>
      </c>
      <c r="E90">
        <v>89</v>
      </c>
      <c r="G90" s="231" t="s">
        <v>81</v>
      </c>
    </row>
    <row r="91" spans="1:7" ht="16.2" x14ac:dyDescent="0.3">
      <c r="A91" t="s">
        <v>737</v>
      </c>
      <c r="B91" s="66">
        <v>45197</v>
      </c>
      <c r="E91">
        <v>90</v>
      </c>
      <c r="G91" s="231" t="s">
        <v>738</v>
      </c>
    </row>
    <row r="92" spans="1:7" ht="16.2" x14ac:dyDescent="0.3">
      <c r="A92" t="s">
        <v>739</v>
      </c>
      <c r="B92" s="66">
        <v>45198</v>
      </c>
      <c r="E92">
        <v>91</v>
      </c>
      <c r="G92" s="231" t="s">
        <v>740</v>
      </c>
    </row>
    <row r="93" spans="1:7" ht="16.2" x14ac:dyDescent="0.3">
      <c r="A93" t="s">
        <v>741</v>
      </c>
      <c r="B93" s="66">
        <v>45199</v>
      </c>
      <c r="E93">
        <v>92</v>
      </c>
      <c r="G93" s="231" t="s">
        <v>742</v>
      </c>
    </row>
    <row r="94" spans="1:7" x14ac:dyDescent="0.3">
      <c r="A94" t="s">
        <v>743</v>
      </c>
      <c r="B94" s="66">
        <v>45200</v>
      </c>
      <c r="E94">
        <v>93</v>
      </c>
      <c r="G94" s="229" t="s">
        <v>264</v>
      </c>
    </row>
    <row r="95" spans="1:7" x14ac:dyDescent="0.3">
      <c r="A95" t="s">
        <v>744</v>
      </c>
      <c r="B95" s="66">
        <v>45201</v>
      </c>
      <c r="E95">
        <v>94</v>
      </c>
      <c r="G95" s="229" t="s">
        <v>266</v>
      </c>
    </row>
    <row r="96" spans="1:7" x14ac:dyDescent="0.3">
      <c r="A96" t="s">
        <v>745</v>
      </c>
      <c r="B96" s="66">
        <v>45202</v>
      </c>
      <c r="E96">
        <v>95</v>
      </c>
      <c r="G96" s="229" t="s">
        <v>268</v>
      </c>
    </row>
    <row r="97" spans="1:7" x14ac:dyDescent="0.3">
      <c r="A97" t="s">
        <v>746</v>
      </c>
      <c r="B97" s="66">
        <v>45203</v>
      </c>
      <c r="E97">
        <v>96</v>
      </c>
      <c r="G97" s="229" t="s">
        <v>270</v>
      </c>
    </row>
    <row r="98" spans="1:7" x14ac:dyDescent="0.3">
      <c r="A98" t="s">
        <v>747</v>
      </c>
      <c r="B98" s="66">
        <v>45204</v>
      </c>
      <c r="E98">
        <v>97</v>
      </c>
      <c r="G98" s="229" t="s">
        <v>272</v>
      </c>
    </row>
    <row r="99" spans="1:7" x14ac:dyDescent="0.3">
      <c r="A99" t="s">
        <v>748</v>
      </c>
      <c r="B99" s="66">
        <v>45205</v>
      </c>
      <c r="E99">
        <v>98</v>
      </c>
      <c r="G99" s="229" t="s">
        <v>78</v>
      </c>
    </row>
    <row r="100" spans="1:7" x14ac:dyDescent="0.3">
      <c r="A100" t="s">
        <v>749</v>
      </c>
      <c r="B100" s="66">
        <v>45206</v>
      </c>
      <c r="E100">
        <v>99</v>
      </c>
      <c r="G100" s="229" t="s">
        <v>275</v>
      </c>
    </row>
    <row r="101" spans="1:7" x14ac:dyDescent="0.3">
      <c r="A101" t="s">
        <v>750</v>
      </c>
      <c r="B101" s="66">
        <v>45207</v>
      </c>
      <c r="E101">
        <v>100</v>
      </c>
      <c r="G101" s="229" t="s">
        <v>277</v>
      </c>
    </row>
    <row r="102" spans="1:7" x14ac:dyDescent="0.3">
      <c r="A102" t="s">
        <v>751</v>
      </c>
      <c r="B102" s="66">
        <v>45208</v>
      </c>
      <c r="E102">
        <v>101</v>
      </c>
      <c r="G102" s="229" t="s">
        <v>279</v>
      </c>
    </row>
    <row r="103" spans="1:7" x14ac:dyDescent="0.3">
      <c r="A103" t="s">
        <v>752</v>
      </c>
      <c r="B103" s="66">
        <v>45209</v>
      </c>
      <c r="E103">
        <v>102</v>
      </c>
      <c r="G103" s="229" t="s">
        <v>281</v>
      </c>
    </row>
    <row r="104" spans="1:7" x14ac:dyDescent="0.3">
      <c r="A104" t="s">
        <v>753</v>
      </c>
      <c r="B104" s="66">
        <v>45210</v>
      </c>
      <c r="E104">
        <v>103</v>
      </c>
    </row>
    <row r="105" spans="1:7" x14ac:dyDescent="0.3">
      <c r="A105" t="s">
        <v>754</v>
      </c>
      <c r="B105" s="66">
        <v>45211</v>
      </c>
      <c r="E105">
        <v>104</v>
      </c>
    </row>
    <row r="106" spans="1:7" x14ac:dyDescent="0.3">
      <c r="A106" t="s">
        <v>755</v>
      </c>
      <c r="B106" s="66">
        <v>45212</v>
      </c>
      <c r="E106">
        <v>105</v>
      </c>
    </row>
    <row r="107" spans="1:7" x14ac:dyDescent="0.3">
      <c r="A107" t="s">
        <v>756</v>
      </c>
      <c r="B107" s="66">
        <v>45213</v>
      </c>
      <c r="E107">
        <v>106</v>
      </c>
    </row>
    <row r="108" spans="1:7" x14ac:dyDescent="0.3">
      <c r="A108" t="s">
        <v>757</v>
      </c>
      <c r="B108" s="66">
        <v>45214</v>
      </c>
      <c r="E108">
        <v>107</v>
      </c>
    </row>
    <row r="109" spans="1:7" x14ac:dyDescent="0.3">
      <c r="A109" t="s">
        <v>758</v>
      </c>
      <c r="B109" s="66">
        <v>45215</v>
      </c>
      <c r="E109">
        <v>108</v>
      </c>
    </row>
    <row r="110" spans="1:7" x14ac:dyDescent="0.3">
      <c r="A110" t="s">
        <v>77</v>
      </c>
      <c r="B110" s="66">
        <v>45216</v>
      </c>
      <c r="E110">
        <v>109</v>
      </c>
    </row>
    <row r="111" spans="1:7" x14ac:dyDescent="0.3">
      <c r="A111" t="s">
        <v>759</v>
      </c>
      <c r="B111" s="66">
        <v>45217</v>
      </c>
      <c r="E111">
        <v>110</v>
      </c>
    </row>
    <row r="112" spans="1:7" x14ac:dyDescent="0.3">
      <c r="A112" t="s">
        <v>760</v>
      </c>
      <c r="B112" s="66">
        <v>45218</v>
      </c>
      <c r="E112">
        <v>111</v>
      </c>
    </row>
    <row r="113" spans="1:5" x14ac:dyDescent="0.3">
      <c r="A113" t="s">
        <v>761</v>
      </c>
      <c r="B113" s="66">
        <v>45219</v>
      </c>
      <c r="E113">
        <v>112</v>
      </c>
    </row>
    <row r="114" spans="1:5" x14ac:dyDescent="0.3">
      <c r="A114" t="s">
        <v>762</v>
      </c>
      <c r="B114" s="66">
        <v>45220</v>
      </c>
      <c r="E114">
        <v>113</v>
      </c>
    </row>
    <row r="115" spans="1:5" x14ac:dyDescent="0.3">
      <c r="A115" t="s">
        <v>763</v>
      </c>
      <c r="B115" s="66">
        <v>45221</v>
      </c>
      <c r="E115">
        <v>114</v>
      </c>
    </row>
    <row r="116" spans="1:5" x14ac:dyDescent="0.3">
      <c r="A116" t="s">
        <v>764</v>
      </c>
      <c r="B116" s="66">
        <v>45222</v>
      </c>
      <c r="E116">
        <v>115</v>
      </c>
    </row>
    <row r="117" spans="1:5" x14ac:dyDescent="0.3">
      <c r="A117" t="s">
        <v>765</v>
      </c>
      <c r="B117" s="66">
        <v>45223</v>
      </c>
      <c r="E117">
        <v>116</v>
      </c>
    </row>
    <row r="118" spans="1:5" x14ac:dyDescent="0.3">
      <c r="A118" t="s">
        <v>766</v>
      </c>
      <c r="B118" s="66">
        <v>45224</v>
      </c>
      <c r="E118">
        <v>117</v>
      </c>
    </row>
    <row r="119" spans="1:5" x14ac:dyDescent="0.3">
      <c r="A119" t="s">
        <v>767</v>
      </c>
      <c r="B119" s="66">
        <v>45225</v>
      </c>
      <c r="E119">
        <v>118</v>
      </c>
    </row>
    <row r="120" spans="1:5" x14ac:dyDescent="0.3">
      <c r="A120" t="s">
        <v>768</v>
      </c>
      <c r="B120" s="66">
        <v>45226</v>
      </c>
      <c r="E120">
        <v>119</v>
      </c>
    </row>
    <row r="121" spans="1:5" x14ac:dyDescent="0.3">
      <c r="A121" t="s">
        <v>769</v>
      </c>
      <c r="B121" s="66">
        <v>45227</v>
      </c>
      <c r="E121">
        <v>120</v>
      </c>
    </row>
    <row r="122" spans="1:5" x14ac:dyDescent="0.3">
      <c r="A122" t="s">
        <v>770</v>
      </c>
      <c r="B122" s="66">
        <v>45228</v>
      </c>
      <c r="E122">
        <v>121</v>
      </c>
    </row>
    <row r="123" spans="1:5" x14ac:dyDescent="0.3">
      <c r="A123" t="s">
        <v>771</v>
      </c>
      <c r="B123" s="66">
        <v>45229</v>
      </c>
      <c r="E123">
        <v>122</v>
      </c>
    </row>
    <row r="124" spans="1:5" x14ac:dyDescent="0.3">
      <c r="A124" t="s">
        <v>772</v>
      </c>
      <c r="B124" s="66">
        <v>45230</v>
      </c>
      <c r="E124">
        <v>123</v>
      </c>
    </row>
    <row r="125" spans="1:5" x14ac:dyDescent="0.3">
      <c r="A125" t="s">
        <v>773</v>
      </c>
      <c r="B125" s="66">
        <v>45231</v>
      </c>
      <c r="E125">
        <v>124</v>
      </c>
    </row>
    <row r="126" spans="1:5" x14ac:dyDescent="0.3">
      <c r="A126" t="s">
        <v>774</v>
      </c>
      <c r="B126" s="66">
        <v>45232</v>
      </c>
      <c r="E126">
        <v>125</v>
      </c>
    </row>
    <row r="127" spans="1:5" x14ac:dyDescent="0.3">
      <c r="A127" t="s">
        <v>775</v>
      </c>
      <c r="B127" s="66">
        <v>45233</v>
      </c>
      <c r="E127">
        <v>126</v>
      </c>
    </row>
    <row r="128" spans="1:5" x14ac:dyDescent="0.3">
      <c r="A128" t="s">
        <v>776</v>
      </c>
      <c r="B128" s="66">
        <v>45234</v>
      </c>
      <c r="E128">
        <v>127</v>
      </c>
    </row>
    <row r="129" spans="1:5" x14ac:dyDescent="0.3">
      <c r="A129" t="s">
        <v>777</v>
      </c>
      <c r="B129" s="66">
        <v>45235</v>
      </c>
      <c r="E129">
        <v>128</v>
      </c>
    </row>
    <row r="130" spans="1:5" x14ac:dyDescent="0.3">
      <c r="A130" t="s">
        <v>778</v>
      </c>
      <c r="B130" s="66">
        <v>45236</v>
      </c>
      <c r="E130">
        <v>129</v>
      </c>
    </row>
    <row r="131" spans="1:5" x14ac:dyDescent="0.3">
      <c r="A131" t="s">
        <v>779</v>
      </c>
      <c r="B131" s="66">
        <v>45237</v>
      </c>
      <c r="E131">
        <v>130</v>
      </c>
    </row>
    <row r="132" spans="1:5" x14ac:dyDescent="0.3">
      <c r="A132" t="s">
        <v>780</v>
      </c>
      <c r="B132" s="66">
        <v>45238</v>
      </c>
      <c r="E132">
        <v>131</v>
      </c>
    </row>
    <row r="133" spans="1:5" x14ac:dyDescent="0.3">
      <c r="A133" t="s">
        <v>781</v>
      </c>
      <c r="B133" s="66">
        <v>45239</v>
      </c>
      <c r="E133">
        <v>132</v>
      </c>
    </row>
    <row r="134" spans="1:5" x14ac:dyDescent="0.3">
      <c r="A134" t="s">
        <v>782</v>
      </c>
      <c r="B134" s="66">
        <v>45240</v>
      </c>
      <c r="E134">
        <v>133</v>
      </c>
    </row>
    <row r="135" spans="1:5" x14ac:dyDescent="0.3">
      <c r="A135" t="s">
        <v>783</v>
      </c>
      <c r="B135" s="66">
        <v>45241</v>
      </c>
      <c r="E135">
        <v>134</v>
      </c>
    </row>
    <row r="136" spans="1:5" x14ac:dyDescent="0.3">
      <c r="A136" t="s">
        <v>784</v>
      </c>
      <c r="B136" s="66">
        <v>45242</v>
      </c>
      <c r="E136">
        <v>135</v>
      </c>
    </row>
    <row r="137" spans="1:5" x14ac:dyDescent="0.3">
      <c r="A137" t="s">
        <v>785</v>
      </c>
      <c r="B137" s="66">
        <v>45243</v>
      </c>
      <c r="E137">
        <v>136</v>
      </c>
    </row>
    <row r="138" spans="1:5" x14ac:dyDescent="0.3">
      <c r="A138" t="s">
        <v>786</v>
      </c>
      <c r="B138" s="66">
        <v>45244</v>
      </c>
      <c r="E138">
        <v>137</v>
      </c>
    </row>
    <row r="139" spans="1:5" x14ac:dyDescent="0.3">
      <c r="A139" t="s">
        <v>787</v>
      </c>
      <c r="B139" s="66">
        <v>45245</v>
      </c>
      <c r="E139">
        <v>138</v>
      </c>
    </row>
    <row r="140" spans="1:5" x14ac:dyDescent="0.3">
      <c r="A140" t="s">
        <v>788</v>
      </c>
      <c r="B140" s="66">
        <v>45246</v>
      </c>
      <c r="E140">
        <v>139</v>
      </c>
    </row>
    <row r="141" spans="1:5" x14ac:dyDescent="0.3">
      <c r="A141" t="s">
        <v>789</v>
      </c>
      <c r="B141" s="66">
        <v>45247</v>
      </c>
      <c r="E141">
        <v>140</v>
      </c>
    </row>
    <row r="142" spans="1:5" x14ac:dyDescent="0.3">
      <c r="A142" t="s">
        <v>790</v>
      </c>
      <c r="B142" s="66">
        <v>45248</v>
      </c>
      <c r="E142">
        <v>141</v>
      </c>
    </row>
    <row r="143" spans="1:5" x14ac:dyDescent="0.3">
      <c r="A143" t="s">
        <v>791</v>
      </c>
      <c r="B143" s="66">
        <v>45249</v>
      </c>
      <c r="E143">
        <v>142</v>
      </c>
    </row>
    <row r="144" spans="1:5" x14ac:dyDescent="0.3">
      <c r="A144" t="s">
        <v>792</v>
      </c>
      <c r="B144" s="66">
        <v>45250</v>
      </c>
      <c r="E144">
        <v>143</v>
      </c>
    </row>
    <row r="145" spans="1:5" x14ac:dyDescent="0.3">
      <c r="A145" t="s">
        <v>793</v>
      </c>
      <c r="B145" s="66">
        <v>45251</v>
      </c>
      <c r="E145">
        <v>144</v>
      </c>
    </row>
    <row r="146" spans="1:5" x14ac:dyDescent="0.3">
      <c r="A146" t="s">
        <v>794</v>
      </c>
      <c r="B146" s="66">
        <v>45252</v>
      </c>
      <c r="E146">
        <v>145</v>
      </c>
    </row>
    <row r="147" spans="1:5" x14ac:dyDescent="0.3">
      <c r="A147" t="s">
        <v>795</v>
      </c>
      <c r="B147" s="66">
        <v>45253</v>
      </c>
      <c r="E147">
        <v>146</v>
      </c>
    </row>
    <row r="148" spans="1:5" x14ac:dyDescent="0.3">
      <c r="A148" t="s">
        <v>796</v>
      </c>
      <c r="B148" s="66">
        <v>45254</v>
      </c>
      <c r="E148">
        <v>147</v>
      </c>
    </row>
    <row r="149" spans="1:5" x14ac:dyDescent="0.3">
      <c r="A149" t="s">
        <v>797</v>
      </c>
      <c r="B149" s="66">
        <v>45255</v>
      </c>
      <c r="E149">
        <v>148</v>
      </c>
    </row>
    <row r="150" spans="1:5" x14ac:dyDescent="0.3">
      <c r="A150" t="s">
        <v>798</v>
      </c>
      <c r="B150" s="66">
        <v>45256</v>
      </c>
      <c r="E150">
        <v>149</v>
      </c>
    </row>
    <row r="151" spans="1:5" x14ac:dyDescent="0.3">
      <c r="A151" t="s">
        <v>799</v>
      </c>
      <c r="B151" s="66">
        <v>45257</v>
      </c>
      <c r="E151">
        <v>150</v>
      </c>
    </row>
    <row r="152" spans="1:5" x14ac:dyDescent="0.3">
      <c r="A152" t="s">
        <v>800</v>
      </c>
      <c r="B152" s="66">
        <v>45258</v>
      </c>
      <c r="E152">
        <v>151</v>
      </c>
    </row>
    <row r="153" spans="1:5" x14ac:dyDescent="0.3">
      <c r="A153" t="s">
        <v>801</v>
      </c>
      <c r="B153" s="66">
        <v>45259</v>
      </c>
      <c r="E153">
        <v>152</v>
      </c>
    </row>
    <row r="154" spans="1:5" x14ac:dyDescent="0.3">
      <c r="A154" t="s">
        <v>802</v>
      </c>
      <c r="B154" s="66">
        <v>45260</v>
      </c>
      <c r="E154">
        <v>153</v>
      </c>
    </row>
    <row r="155" spans="1:5" x14ac:dyDescent="0.3">
      <c r="A155" t="s">
        <v>803</v>
      </c>
      <c r="B155" s="66">
        <v>45261</v>
      </c>
      <c r="E155">
        <v>154</v>
      </c>
    </row>
    <row r="156" spans="1:5" x14ac:dyDescent="0.3">
      <c r="A156" t="s">
        <v>804</v>
      </c>
      <c r="B156" s="66">
        <v>45262</v>
      </c>
      <c r="E156">
        <v>155</v>
      </c>
    </row>
    <row r="157" spans="1:5" x14ac:dyDescent="0.3">
      <c r="A157" t="s">
        <v>805</v>
      </c>
      <c r="B157" s="66">
        <v>45263</v>
      </c>
      <c r="E157">
        <v>156</v>
      </c>
    </row>
    <row r="158" spans="1:5" x14ac:dyDescent="0.3">
      <c r="A158" t="s">
        <v>806</v>
      </c>
      <c r="B158" s="66">
        <v>45264</v>
      </c>
      <c r="E158">
        <v>157</v>
      </c>
    </row>
    <row r="159" spans="1:5" x14ac:dyDescent="0.3">
      <c r="A159" t="s">
        <v>807</v>
      </c>
      <c r="B159" s="66">
        <v>45265</v>
      </c>
      <c r="E159">
        <v>158</v>
      </c>
    </row>
    <row r="160" spans="1:5" x14ac:dyDescent="0.3">
      <c r="A160" t="s">
        <v>808</v>
      </c>
      <c r="B160" s="66">
        <v>45266</v>
      </c>
      <c r="E160">
        <v>159</v>
      </c>
    </row>
    <row r="161" spans="1:5" x14ac:dyDescent="0.3">
      <c r="A161" t="s">
        <v>809</v>
      </c>
      <c r="B161" s="66">
        <v>45267</v>
      </c>
      <c r="E161">
        <v>160</v>
      </c>
    </row>
    <row r="162" spans="1:5" x14ac:dyDescent="0.3">
      <c r="A162" t="s">
        <v>810</v>
      </c>
      <c r="B162" s="66">
        <v>45268</v>
      </c>
      <c r="E162">
        <v>161</v>
      </c>
    </row>
    <row r="163" spans="1:5" x14ac:dyDescent="0.3">
      <c r="A163" t="s">
        <v>811</v>
      </c>
      <c r="B163" s="66">
        <v>45269</v>
      </c>
      <c r="E163">
        <v>162</v>
      </c>
    </row>
    <row r="164" spans="1:5" x14ac:dyDescent="0.3">
      <c r="A164" t="s">
        <v>812</v>
      </c>
      <c r="B164" s="66">
        <v>45270</v>
      </c>
      <c r="E164">
        <v>163</v>
      </c>
    </row>
    <row r="165" spans="1:5" x14ac:dyDescent="0.3">
      <c r="A165" t="s">
        <v>813</v>
      </c>
      <c r="B165" s="66">
        <v>45271</v>
      </c>
      <c r="E165">
        <v>164</v>
      </c>
    </row>
    <row r="166" spans="1:5" x14ac:dyDescent="0.3">
      <c r="A166" t="s">
        <v>74</v>
      </c>
      <c r="B166" s="66">
        <v>45272</v>
      </c>
      <c r="E166">
        <v>165</v>
      </c>
    </row>
    <row r="167" spans="1:5" x14ac:dyDescent="0.3">
      <c r="A167" t="s">
        <v>814</v>
      </c>
      <c r="B167" s="66">
        <v>45273</v>
      </c>
      <c r="E167">
        <v>166</v>
      </c>
    </row>
    <row r="168" spans="1:5" x14ac:dyDescent="0.3">
      <c r="A168" t="s">
        <v>815</v>
      </c>
      <c r="B168" s="66">
        <v>45274</v>
      </c>
      <c r="E168">
        <v>167</v>
      </c>
    </row>
    <row r="169" spans="1:5" x14ac:dyDescent="0.3">
      <c r="A169" t="s">
        <v>816</v>
      </c>
      <c r="B169" s="66">
        <v>45275</v>
      </c>
      <c r="E169">
        <v>168</v>
      </c>
    </row>
    <row r="170" spans="1:5" x14ac:dyDescent="0.3">
      <c r="A170" t="s">
        <v>817</v>
      </c>
      <c r="B170" s="66">
        <v>45276</v>
      </c>
      <c r="E170">
        <v>169</v>
      </c>
    </row>
    <row r="171" spans="1:5" x14ac:dyDescent="0.3">
      <c r="A171" t="s">
        <v>818</v>
      </c>
      <c r="B171" s="66">
        <v>45277</v>
      </c>
      <c r="E171">
        <v>170</v>
      </c>
    </row>
    <row r="172" spans="1:5" x14ac:dyDescent="0.3">
      <c r="A172" t="s">
        <v>819</v>
      </c>
      <c r="B172" s="66">
        <v>45278</v>
      </c>
      <c r="E172">
        <v>171</v>
      </c>
    </row>
    <row r="173" spans="1:5" x14ac:dyDescent="0.3">
      <c r="A173" t="s">
        <v>820</v>
      </c>
      <c r="B173" s="66">
        <v>45279</v>
      </c>
      <c r="E173">
        <v>172</v>
      </c>
    </row>
    <row r="174" spans="1:5" x14ac:dyDescent="0.3">
      <c r="A174" t="s">
        <v>821</v>
      </c>
      <c r="B174" s="66">
        <v>45280</v>
      </c>
      <c r="E174">
        <v>173</v>
      </c>
    </row>
    <row r="175" spans="1:5" x14ac:dyDescent="0.3">
      <c r="A175" t="s">
        <v>822</v>
      </c>
      <c r="B175" s="66">
        <v>45281</v>
      </c>
      <c r="E175">
        <v>174</v>
      </c>
    </row>
    <row r="176" spans="1:5" x14ac:dyDescent="0.3">
      <c r="A176" t="s">
        <v>823</v>
      </c>
      <c r="B176" s="66">
        <v>45282</v>
      </c>
      <c r="E176">
        <v>175</v>
      </c>
    </row>
    <row r="177" spans="1:5" x14ac:dyDescent="0.3">
      <c r="A177" t="s">
        <v>824</v>
      </c>
      <c r="B177" s="66">
        <v>45283</v>
      </c>
      <c r="E177">
        <v>176</v>
      </c>
    </row>
    <row r="178" spans="1:5" x14ac:dyDescent="0.3">
      <c r="A178" t="s">
        <v>825</v>
      </c>
      <c r="B178" s="66">
        <v>45284</v>
      </c>
      <c r="E178">
        <v>177</v>
      </c>
    </row>
    <row r="179" spans="1:5" x14ac:dyDescent="0.3">
      <c r="A179" t="s">
        <v>826</v>
      </c>
      <c r="B179" s="66">
        <v>45285</v>
      </c>
      <c r="E179">
        <v>178</v>
      </c>
    </row>
    <row r="180" spans="1:5" x14ac:dyDescent="0.3">
      <c r="A180" t="s">
        <v>827</v>
      </c>
      <c r="B180" s="66">
        <v>45286</v>
      </c>
      <c r="E180">
        <v>179</v>
      </c>
    </row>
    <row r="181" spans="1:5" x14ac:dyDescent="0.3">
      <c r="A181" t="s">
        <v>828</v>
      </c>
      <c r="B181" s="66">
        <v>45287</v>
      </c>
      <c r="E181">
        <v>180</v>
      </c>
    </row>
    <row r="182" spans="1:5" x14ac:dyDescent="0.3">
      <c r="A182" t="s">
        <v>829</v>
      </c>
      <c r="B182" s="66">
        <v>45288</v>
      </c>
      <c r="E182">
        <v>181</v>
      </c>
    </row>
    <row r="183" spans="1:5" x14ac:dyDescent="0.3">
      <c r="A183" t="s">
        <v>830</v>
      </c>
      <c r="B183" s="66">
        <v>45289</v>
      </c>
      <c r="E183">
        <v>182</v>
      </c>
    </row>
    <row r="184" spans="1:5" x14ac:dyDescent="0.3">
      <c r="A184" t="s">
        <v>831</v>
      </c>
      <c r="B184" s="66">
        <v>45290</v>
      </c>
      <c r="E184">
        <v>183</v>
      </c>
    </row>
    <row r="185" spans="1:5" x14ac:dyDescent="0.3">
      <c r="A185" t="s">
        <v>832</v>
      </c>
      <c r="B185" s="66">
        <v>45291</v>
      </c>
      <c r="E185">
        <v>184</v>
      </c>
    </row>
    <row r="186" spans="1:5" x14ac:dyDescent="0.3">
      <c r="A186" t="s">
        <v>833</v>
      </c>
      <c r="B186" s="66">
        <v>45292</v>
      </c>
      <c r="E186">
        <v>185</v>
      </c>
    </row>
    <row r="187" spans="1:5" x14ac:dyDescent="0.3">
      <c r="A187" t="s">
        <v>834</v>
      </c>
      <c r="B187" s="66">
        <v>45293</v>
      </c>
      <c r="E187">
        <v>186</v>
      </c>
    </row>
    <row r="188" spans="1:5" x14ac:dyDescent="0.3">
      <c r="A188" t="s">
        <v>835</v>
      </c>
      <c r="B188" s="66">
        <v>45294</v>
      </c>
      <c r="E188">
        <v>187</v>
      </c>
    </row>
    <row r="189" spans="1:5" x14ac:dyDescent="0.3">
      <c r="A189" t="s">
        <v>836</v>
      </c>
      <c r="B189" s="66">
        <v>45295</v>
      </c>
      <c r="E189">
        <v>188</v>
      </c>
    </row>
    <row r="190" spans="1:5" x14ac:dyDescent="0.3">
      <c r="A190" t="s">
        <v>837</v>
      </c>
      <c r="B190" s="66">
        <v>45296</v>
      </c>
      <c r="E190">
        <v>189</v>
      </c>
    </row>
    <row r="191" spans="1:5" x14ac:dyDescent="0.3">
      <c r="A191" t="s">
        <v>838</v>
      </c>
      <c r="B191" s="66">
        <v>45297</v>
      </c>
      <c r="E191">
        <v>190</v>
      </c>
    </row>
    <row r="192" spans="1:5" x14ac:dyDescent="0.3">
      <c r="A192" t="s">
        <v>839</v>
      </c>
      <c r="B192" s="66">
        <v>45298</v>
      </c>
      <c r="E192">
        <v>191</v>
      </c>
    </row>
    <row r="193" spans="1:5" x14ac:dyDescent="0.3">
      <c r="A193" t="s">
        <v>840</v>
      </c>
      <c r="B193" s="66">
        <v>45299</v>
      </c>
      <c r="E193">
        <v>192</v>
      </c>
    </row>
    <row r="194" spans="1:5" x14ac:dyDescent="0.3">
      <c r="A194" t="s">
        <v>841</v>
      </c>
      <c r="B194" s="66">
        <v>45300</v>
      </c>
      <c r="E194">
        <v>193</v>
      </c>
    </row>
    <row r="195" spans="1:5" x14ac:dyDescent="0.3">
      <c r="A195" t="s">
        <v>842</v>
      </c>
      <c r="B195" s="66">
        <v>45301</v>
      </c>
      <c r="E195">
        <v>194</v>
      </c>
    </row>
    <row r="196" spans="1:5" x14ac:dyDescent="0.3">
      <c r="A196" t="s">
        <v>843</v>
      </c>
      <c r="B196" s="66">
        <v>45302</v>
      </c>
      <c r="E196">
        <v>195</v>
      </c>
    </row>
    <row r="197" spans="1:5" x14ac:dyDescent="0.3">
      <c r="A197" t="s">
        <v>844</v>
      </c>
      <c r="B197" s="66">
        <v>45303</v>
      </c>
      <c r="E197">
        <v>196</v>
      </c>
    </row>
    <row r="198" spans="1:5" x14ac:dyDescent="0.3">
      <c r="A198" t="s">
        <v>845</v>
      </c>
      <c r="B198" s="66">
        <v>45304</v>
      </c>
      <c r="E198">
        <v>197</v>
      </c>
    </row>
    <row r="199" spans="1:5" x14ac:dyDescent="0.3">
      <c r="A199" t="s">
        <v>846</v>
      </c>
      <c r="B199" s="66">
        <v>45305</v>
      </c>
      <c r="E199">
        <v>198</v>
      </c>
    </row>
    <row r="200" spans="1:5" x14ac:dyDescent="0.3">
      <c r="A200" t="s">
        <v>847</v>
      </c>
      <c r="B200" s="66">
        <v>45306</v>
      </c>
      <c r="E200">
        <v>199</v>
      </c>
    </row>
    <row r="201" spans="1:5" x14ac:dyDescent="0.3">
      <c r="A201" t="s">
        <v>848</v>
      </c>
      <c r="B201" s="66">
        <v>45307</v>
      </c>
      <c r="E201">
        <v>200</v>
      </c>
    </row>
    <row r="202" spans="1:5" x14ac:dyDescent="0.3">
      <c r="A202" t="s">
        <v>849</v>
      </c>
      <c r="B202" s="66">
        <v>45308</v>
      </c>
      <c r="E202">
        <v>201</v>
      </c>
    </row>
    <row r="203" spans="1:5" x14ac:dyDescent="0.3">
      <c r="A203" t="s">
        <v>850</v>
      </c>
      <c r="B203" s="66">
        <v>45309</v>
      </c>
      <c r="E203">
        <v>202</v>
      </c>
    </row>
    <row r="204" spans="1:5" x14ac:dyDescent="0.3">
      <c r="A204" t="s">
        <v>851</v>
      </c>
      <c r="B204" s="66">
        <v>45310</v>
      </c>
      <c r="E204">
        <v>203</v>
      </c>
    </row>
    <row r="205" spans="1:5" x14ac:dyDescent="0.3">
      <c r="A205" t="s">
        <v>852</v>
      </c>
      <c r="B205" s="66">
        <v>45311</v>
      </c>
      <c r="E205">
        <v>204</v>
      </c>
    </row>
    <row r="206" spans="1:5" x14ac:dyDescent="0.3">
      <c r="A206" t="s">
        <v>853</v>
      </c>
      <c r="B206" s="66">
        <v>45312</v>
      </c>
      <c r="E206">
        <v>205</v>
      </c>
    </row>
    <row r="207" spans="1:5" x14ac:dyDescent="0.3">
      <c r="A207" t="s">
        <v>854</v>
      </c>
      <c r="B207" s="66">
        <v>45313</v>
      </c>
      <c r="E207">
        <v>206</v>
      </c>
    </row>
    <row r="208" spans="1:5" x14ac:dyDescent="0.3">
      <c r="A208" t="s">
        <v>855</v>
      </c>
      <c r="B208" s="66">
        <v>45314</v>
      </c>
      <c r="E208">
        <v>207</v>
      </c>
    </row>
    <row r="209" spans="1:5" x14ac:dyDescent="0.3">
      <c r="A209" t="s">
        <v>856</v>
      </c>
      <c r="B209" s="66">
        <v>45315</v>
      </c>
      <c r="E209">
        <v>208</v>
      </c>
    </row>
    <row r="210" spans="1:5" x14ac:dyDescent="0.3">
      <c r="A210" t="s">
        <v>857</v>
      </c>
      <c r="B210" s="66">
        <v>45316</v>
      </c>
      <c r="E210">
        <v>209</v>
      </c>
    </row>
    <row r="211" spans="1:5" x14ac:dyDescent="0.3">
      <c r="A211" t="s">
        <v>858</v>
      </c>
      <c r="B211" s="66">
        <v>45317</v>
      </c>
      <c r="E211">
        <v>210</v>
      </c>
    </row>
    <row r="212" spans="1:5" x14ac:dyDescent="0.3">
      <c r="A212" t="s">
        <v>859</v>
      </c>
      <c r="B212" s="66">
        <v>45318</v>
      </c>
      <c r="E212">
        <v>211</v>
      </c>
    </row>
    <row r="213" spans="1:5" x14ac:dyDescent="0.3">
      <c r="A213" t="s">
        <v>860</v>
      </c>
      <c r="B213" s="66">
        <v>45319</v>
      </c>
      <c r="E213">
        <v>212</v>
      </c>
    </row>
    <row r="214" spans="1:5" x14ac:dyDescent="0.3">
      <c r="A214" t="s">
        <v>861</v>
      </c>
      <c r="B214" s="66">
        <v>45320</v>
      </c>
      <c r="E214">
        <v>213</v>
      </c>
    </row>
    <row r="215" spans="1:5" x14ac:dyDescent="0.3">
      <c r="A215" t="s">
        <v>862</v>
      </c>
      <c r="B215" s="66">
        <v>45321</v>
      </c>
      <c r="E215">
        <v>214</v>
      </c>
    </row>
    <row r="216" spans="1:5" x14ac:dyDescent="0.3">
      <c r="A216" t="s">
        <v>863</v>
      </c>
      <c r="B216" s="66">
        <v>45322</v>
      </c>
      <c r="E216">
        <v>215</v>
      </c>
    </row>
    <row r="217" spans="1:5" x14ac:dyDescent="0.3">
      <c r="A217" t="s">
        <v>864</v>
      </c>
      <c r="B217" s="66">
        <v>45323</v>
      </c>
      <c r="E217">
        <v>216</v>
      </c>
    </row>
    <row r="218" spans="1:5" x14ac:dyDescent="0.3">
      <c r="A218" t="s">
        <v>865</v>
      </c>
      <c r="B218" s="66">
        <v>45324</v>
      </c>
      <c r="E218">
        <v>217</v>
      </c>
    </row>
    <row r="219" spans="1:5" x14ac:dyDescent="0.3">
      <c r="A219" t="s">
        <v>866</v>
      </c>
      <c r="B219" s="66">
        <v>45325</v>
      </c>
      <c r="E219">
        <v>218</v>
      </c>
    </row>
    <row r="220" spans="1:5" x14ac:dyDescent="0.3">
      <c r="A220" t="s">
        <v>867</v>
      </c>
      <c r="B220" s="66">
        <v>45326</v>
      </c>
      <c r="E220">
        <v>219</v>
      </c>
    </row>
    <row r="221" spans="1:5" x14ac:dyDescent="0.3">
      <c r="A221" t="s">
        <v>868</v>
      </c>
      <c r="B221" s="66">
        <v>45327</v>
      </c>
      <c r="E221">
        <v>220</v>
      </c>
    </row>
    <row r="222" spans="1:5" x14ac:dyDescent="0.3">
      <c r="A222" t="s">
        <v>869</v>
      </c>
      <c r="B222" s="66">
        <v>45328</v>
      </c>
      <c r="E222">
        <v>221</v>
      </c>
    </row>
    <row r="223" spans="1:5" x14ac:dyDescent="0.3">
      <c r="A223" t="s">
        <v>870</v>
      </c>
      <c r="B223" s="66">
        <v>45329</v>
      </c>
      <c r="E223">
        <v>222</v>
      </c>
    </row>
    <row r="224" spans="1:5" x14ac:dyDescent="0.3">
      <c r="A224" t="s">
        <v>871</v>
      </c>
      <c r="B224" s="66">
        <v>45330</v>
      </c>
      <c r="E224">
        <v>223</v>
      </c>
    </row>
    <row r="225" spans="1:5" x14ac:dyDescent="0.3">
      <c r="A225" t="s">
        <v>872</v>
      </c>
      <c r="B225" s="66">
        <v>45331</v>
      </c>
      <c r="E225">
        <v>224</v>
      </c>
    </row>
    <row r="226" spans="1:5" x14ac:dyDescent="0.3">
      <c r="A226" t="s">
        <v>75</v>
      </c>
      <c r="B226" s="66">
        <v>45332</v>
      </c>
      <c r="E226">
        <v>225</v>
      </c>
    </row>
    <row r="227" spans="1:5" x14ac:dyDescent="0.3">
      <c r="A227" t="s">
        <v>873</v>
      </c>
      <c r="B227" s="66">
        <v>45333</v>
      </c>
      <c r="E227">
        <v>226</v>
      </c>
    </row>
    <row r="228" spans="1:5" x14ac:dyDescent="0.3">
      <c r="A228" t="s">
        <v>874</v>
      </c>
      <c r="B228" s="66">
        <v>45334</v>
      </c>
      <c r="E228">
        <v>227</v>
      </c>
    </row>
    <row r="229" spans="1:5" x14ac:dyDescent="0.3">
      <c r="A229" t="s">
        <v>875</v>
      </c>
      <c r="B229" s="66">
        <v>45335</v>
      </c>
      <c r="E229">
        <v>228</v>
      </c>
    </row>
    <row r="230" spans="1:5" x14ac:dyDescent="0.3">
      <c r="A230" t="s">
        <v>876</v>
      </c>
      <c r="B230" s="66">
        <v>45336</v>
      </c>
      <c r="E230">
        <v>229</v>
      </c>
    </row>
    <row r="231" spans="1:5" x14ac:dyDescent="0.3">
      <c r="A231" t="s">
        <v>877</v>
      </c>
      <c r="B231" s="66">
        <v>45337</v>
      </c>
      <c r="E231">
        <v>230</v>
      </c>
    </row>
    <row r="232" spans="1:5" x14ac:dyDescent="0.3">
      <c r="A232" t="s">
        <v>878</v>
      </c>
      <c r="B232" s="66">
        <v>45338</v>
      </c>
      <c r="E232">
        <v>231</v>
      </c>
    </row>
    <row r="233" spans="1:5" x14ac:dyDescent="0.3">
      <c r="A233" t="s">
        <v>879</v>
      </c>
      <c r="B233" s="66">
        <v>45339</v>
      </c>
      <c r="E233">
        <v>232</v>
      </c>
    </row>
    <row r="234" spans="1:5" x14ac:dyDescent="0.3">
      <c r="A234" t="s">
        <v>880</v>
      </c>
      <c r="B234" s="66">
        <v>45340</v>
      </c>
      <c r="E234">
        <v>233</v>
      </c>
    </row>
    <row r="235" spans="1:5" x14ac:dyDescent="0.3">
      <c r="A235" t="s">
        <v>881</v>
      </c>
      <c r="B235" s="66">
        <v>45341</v>
      </c>
      <c r="E235">
        <v>234</v>
      </c>
    </row>
    <row r="236" spans="1:5" x14ac:dyDescent="0.3">
      <c r="A236" t="s">
        <v>882</v>
      </c>
      <c r="B236" s="66">
        <v>45342</v>
      </c>
      <c r="E236">
        <v>235</v>
      </c>
    </row>
    <row r="237" spans="1:5" x14ac:dyDescent="0.3">
      <c r="A237" t="s">
        <v>883</v>
      </c>
      <c r="B237" s="66">
        <v>45343</v>
      </c>
      <c r="E237">
        <v>236</v>
      </c>
    </row>
    <row r="238" spans="1:5" x14ac:dyDescent="0.3">
      <c r="A238" t="s">
        <v>884</v>
      </c>
      <c r="B238" s="66">
        <v>45344</v>
      </c>
      <c r="E238">
        <v>237</v>
      </c>
    </row>
    <row r="239" spans="1:5" x14ac:dyDescent="0.3">
      <c r="A239" t="s">
        <v>885</v>
      </c>
      <c r="B239" s="66">
        <v>45345</v>
      </c>
      <c r="E239">
        <v>238</v>
      </c>
    </row>
    <row r="240" spans="1:5" x14ac:dyDescent="0.3">
      <c r="A240" t="s">
        <v>886</v>
      </c>
      <c r="B240" s="66">
        <v>45346</v>
      </c>
      <c r="E240">
        <v>239</v>
      </c>
    </row>
    <row r="241" spans="1:5" x14ac:dyDescent="0.3">
      <c r="A241" t="s">
        <v>887</v>
      </c>
      <c r="B241" s="66">
        <v>45347</v>
      </c>
      <c r="E241">
        <v>240</v>
      </c>
    </row>
    <row r="242" spans="1:5" x14ac:dyDescent="0.3">
      <c r="A242" t="s">
        <v>888</v>
      </c>
      <c r="B242" s="66">
        <v>45348</v>
      </c>
      <c r="E242">
        <v>241</v>
      </c>
    </row>
    <row r="243" spans="1:5" x14ac:dyDescent="0.3">
      <c r="A243" t="s">
        <v>889</v>
      </c>
      <c r="B243" s="66">
        <v>45349</v>
      </c>
      <c r="E243">
        <v>242</v>
      </c>
    </row>
    <row r="244" spans="1:5" x14ac:dyDescent="0.3">
      <c r="A244" t="s">
        <v>890</v>
      </c>
      <c r="B244" s="66">
        <v>45350</v>
      </c>
      <c r="E244">
        <v>243</v>
      </c>
    </row>
    <row r="245" spans="1:5" x14ac:dyDescent="0.3">
      <c r="A245" t="s">
        <v>891</v>
      </c>
      <c r="B245" s="66">
        <v>45351</v>
      </c>
      <c r="E245">
        <v>244</v>
      </c>
    </row>
    <row r="246" spans="1:5" x14ac:dyDescent="0.3">
      <c r="A246" t="s">
        <v>892</v>
      </c>
      <c r="B246" s="66">
        <v>45352</v>
      </c>
      <c r="E246">
        <v>245</v>
      </c>
    </row>
    <row r="247" spans="1:5" x14ac:dyDescent="0.3">
      <c r="A247" t="s">
        <v>893</v>
      </c>
      <c r="B247" s="66">
        <v>45353</v>
      </c>
      <c r="E247">
        <v>246</v>
      </c>
    </row>
    <row r="248" spans="1:5" x14ac:dyDescent="0.3">
      <c r="A248" t="s">
        <v>894</v>
      </c>
      <c r="B248" s="66">
        <v>45354</v>
      </c>
      <c r="E248">
        <v>247</v>
      </c>
    </row>
    <row r="249" spans="1:5" x14ac:dyDescent="0.3">
      <c r="A249" t="s">
        <v>895</v>
      </c>
      <c r="B249" s="66">
        <v>45355</v>
      </c>
      <c r="E249">
        <v>248</v>
      </c>
    </row>
    <row r="250" spans="1:5" x14ac:dyDescent="0.3">
      <c r="A250" t="s">
        <v>896</v>
      </c>
      <c r="B250" s="66">
        <v>45356</v>
      </c>
      <c r="E250">
        <v>249</v>
      </c>
    </row>
    <row r="251" spans="1:5" x14ac:dyDescent="0.3">
      <c r="A251" t="s">
        <v>897</v>
      </c>
      <c r="B251" s="66">
        <v>45357</v>
      </c>
      <c r="E251">
        <v>250</v>
      </c>
    </row>
    <row r="252" spans="1:5" x14ac:dyDescent="0.3">
      <c r="A252" t="s">
        <v>898</v>
      </c>
      <c r="B252" s="66">
        <v>45358</v>
      </c>
    </row>
    <row r="253" spans="1:5" x14ac:dyDescent="0.3">
      <c r="A253" t="s">
        <v>899</v>
      </c>
      <c r="B253" s="66">
        <v>45359</v>
      </c>
    </row>
    <row r="254" spans="1:5" x14ac:dyDescent="0.3">
      <c r="A254" t="s">
        <v>900</v>
      </c>
      <c r="B254" s="66">
        <v>45360</v>
      </c>
    </row>
    <row r="255" spans="1:5" x14ac:dyDescent="0.3">
      <c r="A255" t="s">
        <v>901</v>
      </c>
      <c r="B255" s="66">
        <v>45361</v>
      </c>
    </row>
    <row r="256" spans="1:5" x14ac:dyDescent="0.3">
      <c r="A256" t="s">
        <v>902</v>
      </c>
      <c r="B256" s="66">
        <v>45362</v>
      </c>
    </row>
    <row r="257" spans="1:2" x14ac:dyDescent="0.3">
      <c r="A257" t="s">
        <v>903</v>
      </c>
      <c r="B257" s="66">
        <v>45363</v>
      </c>
    </row>
    <row r="258" spans="1:2" x14ac:dyDescent="0.3">
      <c r="A258" t="s">
        <v>904</v>
      </c>
      <c r="B258" s="66">
        <v>45364</v>
      </c>
    </row>
    <row r="259" spans="1:2" x14ac:dyDescent="0.3">
      <c r="A259" t="s">
        <v>905</v>
      </c>
      <c r="B259" s="66">
        <v>45365</v>
      </c>
    </row>
    <row r="260" spans="1:2" x14ac:dyDescent="0.3">
      <c r="A260" t="s">
        <v>906</v>
      </c>
      <c r="B260" s="66">
        <v>45366</v>
      </c>
    </row>
    <row r="261" spans="1:2" x14ac:dyDescent="0.3">
      <c r="A261" t="s">
        <v>907</v>
      </c>
      <c r="B261" s="66">
        <v>45367</v>
      </c>
    </row>
    <row r="262" spans="1:2" x14ac:dyDescent="0.3">
      <c r="A262" t="s">
        <v>908</v>
      </c>
      <c r="B262" s="66">
        <v>45368</v>
      </c>
    </row>
    <row r="263" spans="1:2" x14ac:dyDescent="0.3">
      <c r="A263" t="s">
        <v>909</v>
      </c>
      <c r="B263" s="66">
        <v>45369</v>
      </c>
    </row>
    <row r="264" spans="1:2" x14ac:dyDescent="0.3">
      <c r="A264" t="s">
        <v>910</v>
      </c>
      <c r="B264" s="66">
        <v>45370</v>
      </c>
    </row>
    <row r="265" spans="1:2" x14ac:dyDescent="0.3">
      <c r="A265" t="s">
        <v>911</v>
      </c>
      <c r="B265" s="66">
        <v>45371</v>
      </c>
    </row>
    <row r="266" spans="1:2" x14ac:dyDescent="0.3">
      <c r="A266" t="s">
        <v>912</v>
      </c>
      <c r="B266" s="66">
        <v>45372</v>
      </c>
    </row>
    <row r="267" spans="1:2" x14ac:dyDescent="0.3">
      <c r="A267" t="s">
        <v>913</v>
      </c>
      <c r="B267" s="66">
        <v>45373</v>
      </c>
    </row>
    <row r="268" spans="1:2" x14ac:dyDescent="0.3">
      <c r="A268" t="s">
        <v>914</v>
      </c>
      <c r="B268" s="66">
        <v>45374</v>
      </c>
    </row>
    <row r="269" spans="1:2" x14ac:dyDescent="0.3">
      <c r="A269" t="s">
        <v>915</v>
      </c>
      <c r="B269" s="66">
        <v>45375</v>
      </c>
    </row>
    <row r="270" spans="1:2" x14ac:dyDescent="0.3">
      <c r="A270" t="s">
        <v>916</v>
      </c>
      <c r="B270" s="66">
        <v>45376</v>
      </c>
    </row>
    <row r="271" spans="1:2" x14ac:dyDescent="0.3">
      <c r="A271" t="s">
        <v>917</v>
      </c>
      <c r="B271" s="66">
        <v>45377</v>
      </c>
    </row>
    <row r="272" spans="1:2" x14ac:dyDescent="0.3">
      <c r="A272" t="s">
        <v>918</v>
      </c>
      <c r="B272" s="66">
        <v>45378</v>
      </c>
    </row>
    <row r="273" spans="1:2" x14ac:dyDescent="0.3">
      <c r="A273" t="s">
        <v>919</v>
      </c>
      <c r="B273" s="66">
        <v>45379</v>
      </c>
    </row>
    <row r="274" spans="1:2" x14ac:dyDescent="0.3">
      <c r="A274" t="s">
        <v>920</v>
      </c>
      <c r="B274" s="66">
        <v>45380</v>
      </c>
    </row>
    <row r="275" spans="1:2" x14ac:dyDescent="0.3">
      <c r="A275" t="s">
        <v>921</v>
      </c>
      <c r="B275" s="66">
        <v>45381</v>
      </c>
    </row>
    <row r="276" spans="1:2" x14ac:dyDescent="0.3">
      <c r="A276" t="s">
        <v>922</v>
      </c>
      <c r="B276" s="66">
        <v>45382</v>
      </c>
    </row>
    <row r="277" spans="1:2" x14ac:dyDescent="0.3">
      <c r="A277" t="s">
        <v>923</v>
      </c>
      <c r="B277" s="66">
        <v>45383</v>
      </c>
    </row>
    <row r="278" spans="1:2" x14ac:dyDescent="0.3">
      <c r="A278" t="s">
        <v>924</v>
      </c>
      <c r="B278" s="66">
        <v>45384</v>
      </c>
    </row>
    <row r="279" spans="1:2" x14ac:dyDescent="0.3">
      <c r="A279" t="s">
        <v>925</v>
      </c>
      <c r="B279" s="66">
        <v>45385</v>
      </c>
    </row>
    <row r="280" spans="1:2" x14ac:dyDescent="0.3">
      <c r="A280" t="s">
        <v>926</v>
      </c>
      <c r="B280" s="66">
        <v>45386</v>
      </c>
    </row>
    <row r="281" spans="1:2" x14ac:dyDescent="0.3">
      <c r="A281" t="s">
        <v>927</v>
      </c>
      <c r="B281" s="66">
        <v>45387</v>
      </c>
    </row>
    <row r="282" spans="1:2" x14ac:dyDescent="0.3">
      <c r="A282" t="s">
        <v>928</v>
      </c>
      <c r="B282" s="66">
        <v>45388</v>
      </c>
    </row>
    <row r="283" spans="1:2" x14ac:dyDescent="0.3">
      <c r="A283" t="s">
        <v>929</v>
      </c>
      <c r="B283" s="66">
        <v>45389</v>
      </c>
    </row>
    <row r="284" spans="1:2" x14ac:dyDescent="0.3">
      <c r="A284" t="s">
        <v>930</v>
      </c>
      <c r="B284" s="66">
        <v>45390</v>
      </c>
    </row>
    <row r="285" spans="1:2" x14ac:dyDescent="0.3">
      <c r="A285" t="s">
        <v>931</v>
      </c>
      <c r="B285" s="66">
        <v>45391</v>
      </c>
    </row>
    <row r="286" spans="1:2" x14ac:dyDescent="0.3">
      <c r="A286" t="s">
        <v>94</v>
      </c>
      <c r="B286" s="66">
        <v>45392</v>
      </c>
    </row>
    <row r="287" spans="1:2" x14ac:dyDescent="0.3">
      <c r="A287" t="s">
        <v>932</v>
      </c>
      <c r="B287" s="66">
        <v>45393</v>
      </c>
    </row>
    <row r="288" spans="1:2" x14ac:dyDescent="0.3">
      <c r="A288" t="s">
        <v>933</v>
      </c>
      <c r="B288" s="66">
        <v>45394</v>
      </c>
    </row>
    <row r="289" spans="1:2" x14ac:dyDescent="0.3">
      <c r="A289" t="s">
        <v>934</v>
      </c>
      <c r="B289" s="66">
        <v>45395</v>
      </c>
    </row>
    <row r="290" spans="1:2" x14ac:dyDescent="0.3">
      <c r="A290" t="s">
        <v>935</v>
      </c>
      <c r="B290" s="66">
        <v>45396</v>
      </c>
    </row>
    <row r="291" spans="1:2" x14ac:dyDescent="0.3">
      <c r="A291" t="s">
        <v>936</v>
      </c>
      <c r="B291" s="66">
        <v>45397</v>
      </c>
    </row>
    <row r="292" spans="1:2" x14ac:dyDescent="0.3">
      <c r="A292" t="s">
        <v>937</v>
      </c>
      <c r="B292" s="66">
        <v>45398</v>
      </c>
    </row>
    <row r="293" spans="1:2" x14ac:dyDescent="0.3">
      <c r="A293" t="s">
        <v>938</v>
      </c>
      <c r="B293" s="66">
        <v>45399</v>
      </c>
    </row>
    <row r="294" spans="1:2" x14ac:dyDescent="0.3">
      <c r="A294" t="s">
        <v>939</v>
      </c>
      <c r="B294" s="66">
        <v>45400</v>
      </c>
    </row>
    <row r="295" spans="1:2" x14ac:dyDescent="0.3">
      <c r="A295" t="s">
        <v>940</v>
      </c>
      <c r="B295" s="66">
        <v>45401</v>
      </c>
    </row>
    <row r="296" spans="1:2" x14ac:dyDescent="0.3">
      <c r="A296" t="s">
        <v>941</v>
      </c>
      <c r="B296" s="66">
        <v>45402</v>
      </c>
    </row>
    <row r="297" spans="1:2" x14ac:dyDescent="0.3">
      <c r="A297" t="s">
        <v>942</v>
      </c>
      <c r="B297" s="66">
        <v>45403</v>
      </c>
    </row>
    <row r="298" spans="1:2" x14ac:dyDescent="0.3">
      <c r="A298" t="s">
        <v>943</v>
      </c>
      <c r="B298" s="66">
        <v>45404</v>
      </c>
    </row>
    <row r="299" spans="1:2" x14ac:dyDescent="0.3">
      <c r="A299" t="s">
        <v>944</v>
      </c>
      <c r="B299" s="66">
        <v>45405</v>
      </c>
    </row>
    <row r="300" spans="1:2" x14ac:dyDescent="0.3">
      <c r="A300" t="s">
        <v>945</v>
      </c>
      <c r="B300" s="66">
        <v>45406</v>
      </c>
    </row>
    <row r="301" spans="1:2" x14ac:dyDescent="0.3">
      <c r="A301" t="s">
        <v>946</v>
      </c>
      <c r="B301" s="66">
        <v>45407</v>
      </c>
    </row>
    <row r="302" spans="1:2" x14ac:dyDescent="0.3">
      <c r="A302" t="s">
        <v>947</v>
      </c>
      <c r="B302" s="66">
        <v>45408</v>
      </c>
    </row>
    <row r="303" spans="1:2" x14ac:dyDescent="0.3">
      <c r="A303" t="s">
        <v>948</v>
      </c>
      <c r="B303" s="66">
        <v>45409</v>
      </c>
    </row>
    <row r="304" spans="1:2" x14ac:dyDescent="0.3">
      <c r="A304" t="s">
        <v>949</v>
      </c>
      <c r="B304" s="66">
        <v>45410</v>
      </c>
    </row>
    <row r="305" spans="1:2" x14ac:dyDescent="0.3">
      <c r="A305" t="s">
        <v>950</v>
      </c>
      <c r="B305" s="66">
        <v>45411</v>
      </c>
    </row>
    <row r="306" spans="1:2" x14ac:dyDescent="0.3">
      <c r="A306" t="s">
        <v>951</v>
      </c>
      <c r="B306" s="66">
        <v>45412</v>
      </c>
    </row>
    <row r="307" spans="1:2" x14ac:dyDescent="0.3">
      <c r="A307" t="s">
        <v>952</v>
      </c>
      <c r="B307" s="66">
        <v>45413</v>
      </c>
    </row>
    <row r="308" spans="1:2" x14ac:dyDescent="0.3">
      <c r="A308" t="s">
        <v>953</v>
      </c>
      <c r="B308" s="66">
        <v>45414</v>
      </c>
    </row>
    <row r="309" spans="1:2" x14ac:dyDescent="0.3">
      <c r="A309" t="s">
        <v>954</v>
      </c>
      <c r="B309" s="66">
        <v>45415</v>
      </c>
    </row>
    <row r="310" spans="1:2" x14ac:dyDescent="0.3">
      <c r="A310" t="s">
        <v>955</v>
      </c>
      <c r="B310" s="66">
        <v>45416</v>
      </c>
    </row>
    <row r="311" spans="1:2" x14ac:dyDescent="0.3">
      <c r="A311" t="s">
        <v>956</v>
      </c>
      <c r="B311" s="66">
        <v>45417</v>
      </c>
    </row>
    <row r="312" spans="1:2" x14ac:dyDescent="0.3">
      <c r="A312" t="s">
        <v>957</v>
      </c>
      <c r="B312" s="66">
        <v>45418</v>
      </c>
    </row>
    <row r="313" spans="1:2" x14ac:dyDescent="0.3">
      <c r="A313" t="s">
        <v>958</v>
      </c>
      <c r="B313" s="66">
        <v>45419</v>
      </c>
    </row>
    <row r="314" spans="1:2" x14ac:dyDescent="0.3">
      <c r="A314" t="s">
        <v>959</v>
      </c>
      <c r="B314" s="66">
        <v>45420</v>
      </c>
    </row>
    <row r="315" spans="1:2" x14ac:dyDescent="0.3">
      <c r="A315" t="s">
        <v>960</v>
      </c>
      <c r="B315" s="66">
        <v>45421</v>
      </c>
    </row>
    <row r="316" spans="1:2" x14ac:dyDescent="0.3">
      <c r="A316" t="s">
        <v>961</v>
      </c>
      <c r="B316" s="66">
        <v>45422</v>
      </c>
    </row>
    <row r="317" spans="1:2" x14ac:dyDescent="0.3">
      <c r="A317" t="s">
        <v>962</v>
      </c>
      <c r="B317" s="66">
        <v>45423</v>
      </c>
    </row>
    <row r="318" spans="1:2" x14ac:dyDescent="0.3">
      <c r="A318" t="s">
        <v>963</v>
      </c>
      <c r="B318" s="66">
        <v>45424</v>
      </c>
    </row>
    <row r="319" spans="1:2" x14ac:dyDescent="0.3">
      <c r="A319" t="s">
        <v>964</v>
      </c>
      <c r="B319" s="66">
        <v>45425</v>
      </c>
    </row>
    <row r="320" spans="1:2" x14ac:dyDescent="0.3">
      <c r="A320" t="s">
        <v>965</v>
      </c>
      <c r="B320" s="66">
        <v>45426</v>
      </c>
    </row>
    <row r="321" spans="1:2" x14ac:dyDescent="0.3">
      <c r="A321" t="s">
        <v>966</v>
      </c>
      <c r="B321" s="66">
        <v>45427</v>
      </c>
    </row>
    <row r="322" spans="1:2" x14ac:dyDescent="0.3">
      <c r="A322" t="s">
        <v>967</v>
      </c>
      <c r="B322" s="66">
        <v>45428</v>
      </c>
    </row>
    <row r="323" spans="1:2" x14ac:dyDescent="0.3">
      <c r="A323" t="s">
        <v>968</v>
      </c>
      <c r="B323" s="66">
        <v>45429</v>
      </c>
    </row>
    <row r="324" spans="1:2" x14ac:dyDescent="0.3">
      <c r="A324" t="s">
        <v>969</v>
      </c>
      <c r="B324" s="66">
        <v>45430</v>
      </c>
    </row>
    <row r="325" spans="1:2" x14ac:dyDescent="0.3">
      <c r="A325" t="s">
        <v>970</v>
      </c>
      <c r="B325" s="66">
        <v>45431</v>
      </c>
    </row>
    <row r="326" spans="1:2" x14ac:dyDescent="0.3">
      <c r="A326" t="s">
        <v>971</v>
      </c>
      <c r="B326" s="66">
        <v>45432</v>
      </c>
    </row>
    <row r="327" spans="1:2" x14ac:dyDescent="0.3">
      <c r="A327" t="s">
        <v>972</v>
      </c>
      <c r="B327" s="66">
        <v>45433</v>
      </c>
    </row>
    <row r="328" spans="1:2" x14ac:dyDescent="0.3">
      <c r="A328" t="s">
        <v>973</v>
      </c>
      <c r="B328" s="66">
        <v>45434</v>
      </c>
    </row>
    <row r="329" spans="1:2" x14ac:dyDescent="0.3">
      <c r="A329" t="s">
        <v>974</v>
      </c>
      <c r="B329" s="66">
        <v>45435</v>
      </c>
    </row>
    <row r="330" spans="1:2" x14ac:dyDescent="0.3">
      <c r="A330" t="s">
        <v>975</v>
      </c>
      <c r="B330" s="66">
        <v>45436</v>
      </c>
    </row>
    <row r="331" spans="1:2" x14ac:dyDescent="0.3">
      <c r="A331" t="s">
        <v>976</v>
      </c>
      <c r="B331" s="66">
        <v>45437</v>
      </c>
    </row>
    <row r="332" spans="1:2" x14ac:dyDescent="0.3">
      <c r="A332" t="s">
        <v>977</v>
      </c>
      <c r="B332" s="66">
        <v>45438</v>
      </c>
    </row>
    <row r="333" spans="1:2" x14ac:dyDescent="0.3">
      <c r="A333" t="s">
        <v>978</v>
      </c>
      <c r="B333" s="66">
        <v>45439</v>
      </c>
    </row>
    <row r="334" spans="1:2" x14ac:dyDescent="0.3">
      <c r="A334" t="s">
        <v>979</v>
      </c>
      <c r="B334" s="66">
        <v>45440</v>
      </c>
    </row>
    <row r="335" spans="1:2" x14ac:dyDescent="0.3">
      <c r="A335" t="s">
        <v>980</v>
      </c>
      <c r="B335" s="66">
        <v>45441</v>
      </c>
    </row>
    <row r="336" spans="1:2" x14ac:dyDescent="0.3">
      <c r="A336" t="s">
        <v>981</v>
      </c>
      <c r="B336" s="66">
        <v>45442</v>
      </c>
    </row>
    <row r="337" spans="1:2" x14ac:dyDescent="0.3">
      <c r="A337" t="s">
        <v>982</v>
      </c>
      <c r="B337" s="66">
        <v>45443</v>
      </c>
    </row>
    <row r="338" spans="1:2" x14ac:dyDescent="0.3">
      <c r="A338" t="s">
        <v>983</v>
      </c>
      <c r="B338" s="66">
        <v>45444</v>
      </c>
    </row>
    <row r="339" spans="1:2" x14ac:dyDescent="0.3">
      <c r="A339" t="s">
        <v>984</v>
      </c>
      <c r="B339" s="66">
        <v>45445</v>
      </c>
    </row>
    <row r="340" spans="1:2" x14ac:dyDescent="0.3">
      <c r="A340" t="s">
        <v>985</v>
      </c>
      <c r="B340" s="66">
        <v>45446</v>
      </c>
    </row>
    <row r="341" spans="1:2" x14ac:dyDescent="0.3">
      <c r="A341" t="s">
        <v>986</v>
      </c>
      <c r="B341" s="66">
        <v>45447</v>
      </c>
    </row>
    <row r="342" spans="1:2" x14ac:dyDescent="0.3">
      <c r="A342" t="s">
        <v>987</v>
      </c>
      <c r="B342" s="66">
        <v>45448</v>
      </c>
    </row>
    <row r="343" spans="1:2" x14ac:dyDescent="0.3">
      <c r="A343" t="s">
        <v>988</v>
      </c>
      <c r="B343" s="66">
        <v>45449</v>
      </c>
    </row>
    <row r="344" spans="1:2" x14ac:dyDescent="0.3">
      <c r="A344" t="s">
        <v>989</v>
      </c>
      <c r="B344" s="66">
        <v>45450</v>
      </c>
    </row>
    <row r="345" spans="1:2" x14ac:dyDescent="0.3">
      <c r="A345" t="s">
        <v>990</v>
      </c>
      <c r="B345" s="66">
        <v>45451</v>
      </c>
    </row>
    <row r="346" spans="1:2" x14ac:dyDescent="0.3">
      <c r="A346" t="s">
        <v>991</v>
      </c>
      <c r="B346" s="66">
        <v>45452</v>
      </c>
    </row>
    <row r="347" spans="1:2" x14ac:dyDescent="0.3">
      <c r="A347" t="s">
        <v>992</v>
      </c>
      <c r="B347" s="66">
        <v>45453</v>
      </c>
    </row>
    <row r="348" spans="1:2" x14ac:dyDescent="0.3">
      <c r="A348" t="s">
        <v>993</v>
      </c>
      <c r="B348" s="66">
        <v>45454</v>
      </c>
    </row>
    <row r="349" spans="1:2" x14ac:dyDescent="0.3">
      <c r="A349" t="s">
        <v>994</v>
      </c>
      <c r="B349" s="66">
        <v>45455</v>
      </c>
    </row>
    <row r="350" spans="1:2" x14ac:dyDescent="0.3">
      <c r="A350" t="s">
        <v>995</v>
      </c>
      <c r="B350" s="66">
        <v>45456</v>
      </c>
    </row>
    <row r="351" spans="1:2" x14ac:dyDescent="0.3">
      <c r="A351" t="s">
        <v>996</v>
      </c>
      <c r="B351" s="66">
        <v>45457</v>
      </c>
    </row>
    <row r="352" spans="1:2" x14ac:dyDescent="0.3">
      <c r="A352" t="s">
        <v>997</v>
      </c>
      <c r="B352" s="66">
        <v>45458</v>
      </c>
    </row>
    <row r="353" spans="1:2" x14ac:dyDescent="0.3">
      <c r="A353" t="s">
        <v>998</v>
      </c>
      <c r="B353" s="66">
        <v>45459</v>
      </c>
    </row>
    <row r="354" spans="1:2" x14ac:dyDescent="0.3">
      <c r="A354" t="s">
        <v>999</v>
      </c>
      <c r="B354" s="66">
        <v>45460</v>
      </c>
    </row>
    <row r="355" spans="1:2" x14ac:dyDescent="0.3">
      <c r="A355" t="s">
        <v>1000</v>
      </c>
      <c r="B355" s="66">
        <v>45461</v>
      </c>
    </row>
    <row r="356" spans="1:2" x14ac:dyDescent="0.3">
      <c r="A356" t="s">
        <v>1001</v>
      </c>
      <c r="B356" s="66">
        <v>45462</v>
      </c>
    </row>
    <row r="357" spans="1:2" x14ac:dyDescent="0.3">
      <c r="A357" t="s">
        <v>1002</v>
      </c>
      <c r="B357" s="66">
        <v>45463</v>
      </c>
    </row>
    <row r="358" spans="1:2" x14ac:dyDescent="0.3">
      <c r="A358" t="s">
        <v>1003</v>
      </c>
      <c r="B358" s="66">
        <v>45464</v>
      </c>
    </row>
    <row r="359" spans="1:2" x14ac:dyDescent="0.3">
      <c r="A359" t="s">
        <v>1004</v>
      </c>
      <c r="B359" s="66">
        <v>45465</v>
      </c>
    </row>
    <row r="360" spans="1:2" x14ac:dyDescent="0.3">
      <c r="A360" t="s">
        <v>1005</v>
      </c>
      <c r="B360" s="66">
        <v>45466</v>
      </c>
    </row>
    <row r="361" spans="1:2" x14ac:dyDescent="0.3">
      <c r="A361" t="s">
        <v>1006</v>
      </c>
      <c r="B361" s="66">
        <v>45467</v>
      </c>
    </row>
    <row r="362" spans="1:2" x14ac:dyDescent="0.3">
      <c r="A362" t="s">
        <v>1007</v>
      </c>
      <c r="B362" s="66">
        <v>45468</v>
      </c>
    </row>
    <row r="363" spans="1:2" x14ac:dyDescent="0.3">
      <c r="A363" t="s">
        <v>1008</v>
      </c>
      <c r="B363" s="66">
        <v>45469</v>
      </c>
    </row>
    <row r="364" spans="1:2" x14ac:dyDescent="0.3">
      <c r="A364" t="s">
        <v>1009</v>
      </c>
      <c r="B364" s="66">
        <v>45470</v>
      </c>
    </row>
    <row r="365" spans="1:2" x14ac:dyDescent="0.3">
      <c r="A365" t="s">
        <v>1010</v>
      </c>
      <c r="B365" s="66">
        <v>45471</v>
      </c>
    </row>
    <row r="366" spans="1:2" x14ac:dyDescent="0.3">
      <c r="A366" t="s">
        <v>1011</v>
      </c>
      <c r="B366" s="66">
        <v>45472</v>
      </c>
    </row>
    <row r="367" spans="1:2" x14ac:dyDescent="0.3">
      <c r="A367" t="s">
        <v>1012</v>
      </c>
      <c r="B367" s="66">
        <v>45473</v>
      </c>
    </row>
    <row r="368" spans="1:2" x14ac:dyDescent="0.3">
      <c r="A368" t="s">
        <v>1013</v>
      </c>
      <c r="B368" s="66">
        <v>45474</v>
      </c>
    </row>
    <row r="369" spans="1:2" x14ac:dyDescent="0.3">
      <c r="A369" t="s">
        <v>1014</v>
      </c>
      <c r="B369" s="66">
        <v>45475</v>
      </c>
    </row>
    <row r="370" spans="1:2" x14ac:dyDescent="0.3">
      <c r="A370" t="s">
        <v>1015</v>
      </c>
      <c r="B370" s="66">
        <v>45476</v>
      </c>
    </row>
    <row r="371" spans="1:2" x14ac:dyDescent="0.3">
      <c r="A371" t="s">
        <v>1016</v>
      </c>
      <c r="B371" s="66">
        <v>45477</v>
      </c>
    </row>
    <row r="372" spans="1:2" x14ac:dyDescent="0.3">
      <c r="A372" t="s">
        <v>1017</v>
      </c>
      <c r="B372" s="66">
        <v>45478</v>
      </c>
    </row>
    <row r="373" spans="1:2" x14ac:dyDescent="0.3">
      <c r="A373" t="s">
        <v>1018</v>
      </c>
      <c r="B373" s="66">
        <v>45479</v>
      </c>
    </row>
    <row r="374" spans="1:2" x14ac:dyDescent="0.3">
      <c r="A374" t="s">
        <v>1019</v>
      </c>
      <c r="B374" s="66">
        <v>45480</v>
      </c>
    </row>
    <row r="375" spans="1:2" x14ac:dyDescent="0.3">
      <c r="A375" t="s">
        <v>1020</v>
      </c>
      <c r="B375" s="66">
        <v>45481</v>
      </c>
    </row>
    <row r="376" spans="1:2" x14ac:dyDescent="0.3">
      <c r="A376" t="s">
        <v>1021</v>
      </c>
      <c r="B376" s="66">
        <v>45482</v>
      </c>
    </row>
    <row r="377" spans="1:2" x14ac:dyDescent="0.3">
      <c r="A377" t="s">
        <v>1022</v>
      </c>
      <c r="B377" s="66">
        <v>45483</v>
      </c>
    </row>
    <row r="378" spans="1:2" x14ac:dyDescent="0.3">
      <c r="A378" t="s">
        <v>1023</v>
      </c>
      <c r="B378" s="66">
        <v>45484</v>
      </c>
    </row>
    <row r="379" spans="1:2" x14ac:dyDescent="0.3">
      <c r="A379" t="s">
        <v>1024</v>
      </c>
      <c r="B379" s="66">
        <v>45485</v>
      </c>
    </row>
    <row r="380" spans="1:2" x14ac:dyDescent="0.3">
      <c r="A380" t="s">
        <v>1025</v>
      </c>
      <c r="B380" s="66">
        <v>45486</v>
      </c>
    </row>
    <row r="381" spans="1:2" x14ac:dyDescent="0.3">
      <c r="A381" t="s">
        <v>1026</v>
      </c>
      <c r="B381" s="66">
        <v>45487</v>
      </c>
    </row>
    <row r="382" spans="1:2" x14ac:dyDescent="0.3">
      <c r="A382" t="s">
        <v>1027</v>
      </c>
      <c r="B382" s="66">
        <v>45488</v>
      </c>
    </row>
    <row r="383" spans="1:2" x14ac:dyDescent="0.3">
      <c r="A383" t="s">
        <v>1028</v>
      </c>
      <c r="B383" s="66">
        <v>45489</v>
      </c>
    </row>
    <row r="384" spans="1:2" x14ac:dyDescent="0.3">
      <c r="A384" t="s">
        <v>1029</v>
      </c>
      <c r="B384" s="66">
        <v>45490</v>
      </c>
    </row>
    <row r="385" spans="1:2" x14ac:dyDescent="0.3">
      <c r="A385" t="s">
        <v>1030</v>
      </c>
      <c r="B385" s="66">
        <v>45491</v>
      </c>
    </row>
    <row r="386" spans="1:2" x14ac:dyDescent="0.3">
      <c r="A386" t="s">
        <v>1031</v>
      </c>
      <c r="B386" s="66">
        <v>45492</v>
      </c>
    </row>
    <row r="387" spans="1:2" x14ac:dyDescent="0.3">
      <c r="A387" t="s">
        <v>1032</v>
      </c>
      <c r="B387" s="66">
        <v>45493</v>
      </c>
    </row>
    <row r="388" spans="1:2" x14ac:dyDescent="0.3">
      <c r="A388" t="s">
        <v>1033</v>
      </c>
      <c r="B388" s="66">
        <v>45494</v>
      </c>
    </row>
    <row r="389" spans="1:2" x14ac:dyDescent="0.3">
      <c r="A389" t="s">
        <v>1034</v>
      </c>
      <c r="B389" s="66">
        <v>45495</v>
      </c>
    </row>
    <row r="390" spans="1:2" x14ac:dyDescent="0.3">
      <c r="A390" t="s">
        <v>1035</v>
      </c>
      <c r="B390" s="66">
        <v>45496</v>
      </c>
    </row>
    <row r="391" spans="1:2" x14ac:dyDescent="0.3">
      <c r="A391" t="s">
        <v>1036</v>
      </c>
      <c r="B391" s="66">
        <v>45497</v>
      </c>
    </row>
    <row r="392" spans="1:2" x14ac:dyDescent="0.3">
      <c r="A392" t="s">
        <v>1037</v>
      </c>
      <c r="B392" s="66">
        <v>45498</v>
      </c>
    </row>
    <row r="393" spans="1:2" x14ac:dyDescent="0.3">
      <c r="A393" t="s">
        <v>1038</v>
      </c>
      <c r="B393" s="66">
        <v>45499</v>
      </c>
    </row>
    <row r="394" spans="1:2" x14ac:dyDescent="0.3">
      <c r="A394" t="s">
        <v>1039</v>
      </c>
      <c r="B394" s="66">
        <v>45500</v>
      </c>
    </row>
    <row r="395" spans="1:2" x14ac:dyDescent="0.3">
      <c r="A395" t="s">
        <v>1040</v>
      </c>
      <c r="B395" s="66">
        <v>45501</v>
      </c>
    </row>
    <row r="396" spans="1:2" x14ac:dyDescent="0.3">
      <c r="A396" t="s">
        <v>1041</v>
      </c>
      <c r="B396" s="66">
        <v>45502</v>
      </c>
    </row>
    <row r="397" spans="1:2" x14ac:dyDescent="0.3">
      <c r="A397" t="s">
        <v>1042</v>
      </c>
      <c r="B397" s="66">
        <v>45503</v>
      </c>
    </row>
    <row r="398" spans="1:2" x14ac:dyDescent="0.3">
      <c r="A398" t="s">
        <v>1043</v>
      </c>
      <c r="B398" s="66">
        <v>45504</v>
      </c>
    </row>
    <row r="399" spans="1:2" x14ac:dyDescent="0.3">
      <c r="A399" t="s">
        <v>1044</v>
      </c>
      <c r="B399" s="66">
        <v>45505</v>
      </c>
    </row>
    <row r="400" spans="1:2" x14ac:dyDescent="0.3">
      <c r="A400" t="s">
        <v>1045</v>
      </c>
      <c r="B400" s="66">
        <v>45506</v>
      </c>
    </row>
    <row r="401" spans="1:2" x14ac:dyDescent="0.3">
      <c r="A401" t="s">
        <v>1046</v>
      </c>
      <c r="B401" s="66">
        <v>45507</v>
      </c>
    </row>
    <row r="402" spans="1:2" x14ac:dyDescent="0.3">
      <c r="A402" t="s">
        <v>1047</v>
      </c>
      <c r="B402" s="66">
        <v>45508</v>
      </c>
    </row>
    <row r="403" spans="1:2" x14ac:dyDescent="0.3">
      <c r="A403" t="s">
        <v>1048</v>
      </c>
      <c r="B403" s="66">
        <v>45509</v>
      </c>
    </row>
    <row r="404" spans="1:2" x14ac:dyDescent="0.3">
      <c r="A404" t="s">
        <v>1049</v>
      </c>
      <c r="B404" s="66">
        <v>45510</v>
      </c>
    </row>
    <row r="405" spans="1:2" x14ac:dyDescent="0.3">
      <c r="A405" t="s">
        <v>1050</v>
      </c>
      <c r="B405" s="66">
        <v>45511</v>
      </c>
    </row>
    <row r="406" spans="1:2" x14ac:dyDescent="0.3">
      <c r="A406" t="s">
        <v>1051</v>
      </c>
      <c r="B406" s="66">
        <v>45512</v>
      </c>
    </row>
    <row r="407" spans="1:2" x14ac:dyDescent="0.3">
      <c r="A407" t="s">
        <v>1052</v>
      </c>
      <c r="B407" s="66">
        <v>45513</v>
      </c>
    </row>
    <row r="408" spans="1:2" x14ac:dyDescent="0.3">
      <c r="A408" t="s">
        <v>1053</v>
      </c>
      <c r="B408" s="66">
        <v>45514</v>
      </c>
    </row>
    <row r="409" spans="1:2" x14ac:dyDescent="0.3">
      <c r="A409" t="s">
        <v>1054</v>
      </c>
      <c r="B409" s="66">
        <v>45515</v>
      </c>
    </row>
    <row r="410" spans="1:2" x14ac:dyDescent="0.3">
      <c r="A410" t="s">
        <v>1055</v>
      </c>
      <c r="B410" s="66">
        <v>45516</v>
      </c>
    </row>
    <row r="411" spans="1:2" x14ac:dyDescent="0.3">
      <c r="A411" t="s">
        <v>1056</v>
      </c>
      <c r="B411" s="66">
        <v>45517</v>
      </c>
    </row>
    <row r="412" spans="1:2" x14ac:dyDescent="0.3">
      <c r="A412" t="s">
        <v>1057</v>
      </c>
      <c r="B412" s="66">
        <v>45518</v>
      </c>
    </row>
    <row r="413" spans="1:2" x14ac:dyDescent="0.3">
      <c r="A413" t="s">
        <v>1058</v>
      </c>
      <c r="B413" s="66">
        <v>45519</v>
      </c>
    </row>
    <row r="414" spans="1:2" x14ac:dyDescent="0.3">
      <c r="A414" t="s">
        <v>1059</v>
      </c>
      <c r="B414" s="66">
        <v>45520</v>
      </c>
    </row>
    <row r="415" spans="1:2" x14ac:dyDescent="0.3">
      <c r="A415" t="s">
        <v>1060</v>
      </c>
      <c r="B415" s="66">
        <v>45521</v>
      </c>
    </row>
    <row r="416" spans="1:2" x14ac:dyDescent="0.3">
      <c r="A416" t="s">
        <v>1061</v>
      </c>
      <c r="B416" s="66">
        <v>45522</v>
      </c>
    </row>
    <row r="417" spans="1:2" x14ac:dyDescent="0.3">
      <c r="A417" t="s">
        <v>1062</v>
      </c>
      <c r="B417" s="66">
        <v>45523</v>
      </c>
    </row>
    <row r="418" spans="1:2" x14ac:dyDescent="0.3">
      <c r="A418" t="s">
        <v>1063</v>
      </c>
      <c r="B418" s="66">
        <v>45524</v>
      </c>
    </row>
    <row r="419" spans="1:2" x14ac:dyDescent="0.3">
      <c r="A419" t="s">
        <v>1064</v>
      </c>
      <c r="B419" s="66">
        <v>45525</v>
      </c>
    </row>
    <row r="420" spans="1:2" x14ac:dyDescent="0.3">
      <c r="A420" t="s">
        <v>1065</v>
      </c>
      <c r="B420" s="66">
        <v>45526</v>
      </c>
    </row>
    <row r="421" spans="1:2" x14ac:dyDescent="0.3">
      <c r="A421" t="s">
        <v>1066</v>
      </c>
      <c r="B421" s="66">
        <v>45527</v>
      </c>
    </row>
    <row r="422" spans="1:2" x14ac:dyDescent="0.3">
      <c r="A422" t="s">
        <v>1067</v>
      </c>
      <c r="B422" s="66">
        <v>45528</v>
      </c>
    </row>
    <row r="423" spans="1:2" x14ac:dyDescent="0.3">
      <c r="A423" t="s">
        <v>1068</v>
      </c>
      <c r="B423" s="66">
        <v>45529</v>
      </c>
    </row>
    <row r="424" spans="1:2" x14ac:dyDescent="0.3">
      <c r="A424" t="s">
        <v>1069</v>
      </c>
      <c r="B424" s="66">
        <v>45530</v>
      </c>
    </row>
    <row r="425" spans="1:2" x14ac:dyDescent="0.3">
      <c r="A425" t="s">
        <v>1070</v>
      </c>
      <c r="B425" s="66">
        <v>45531</v>
      </c>
    </row>
    <row r="426" spans="1:2" x14ac:dyDescent="0.3">
      <c r="A426" t="s">
        <v>1071</v>
      </c>
      <c r="B426" s="66">
        <v>45532</v>
      </c>
    </row>
    <row r="427" spans="1:2" x14ac:dyDescent="0.3">
      <c r="A427" t="s">
        <v>1072</v>
      </c>
      <c r="B427" s="66">
        <v>45533</v>
      </c>
    </row>
    <row r="428" spans="1:2" x14ac:dyDescent="0.3">
      <c r="A428" t="s">
        <v>1073</v>
      </c>
      <c r="B428" s="66">
        <v>45534</v>
      </c>
    </row>
    <row r="429" spans="1:2" x14ac:dyDescent="0.3">
      <c r="A429" t="s">
        <v>1074</v>
      </c>
      <c r="B429" s="66">
        <v>45535</v>
      </c>
    </row>
    <row r="430" spans="1:2" x14ac:dyDescent="0.3">
      <c r="A430" t="s">
        <v>1075</v>
      </c>
      <c r="B430" s="66">
        <v>45536</v>
      </c>
    </row>
    <row r="431" spans="1:2" x14ac:dyDescent="0.3">
      <c r="A431" t="s">
        <v>1076</v>
      </c>
      <c r="B431" s="66">
        <v>45537</v>
      </c>
    </row>
    <row r="432" spans="1:2" x14ac:dyDescent="0.3">
      <c r="A432" t="s">
        <v>1077</v>
      </c>
      <c r="B432" s="66">
        <v>45538</v>
      </c>
    </row>
    <row r="433" spans="1:2" x14ac:dyDescent="0.3">
      <c r="A433" t="s">
        <v>1078</v>
      </c>
      <c r="B433" s="66">
        <v>45539</v>
      </c>
    </row>
    <row r="434" spans="1:2" x14ac:dyDescent="0.3">
      <c r="A434" t="s">
        <v>1079</v>
      </c>
      <c r="B434" s="66">
        <v>45540</v>
      </c>
    </row>
    <row r="435" spans="1:2" x14ac:dyDescent="0.3">
      <c r="A435" t="s">
        <v>1080</v>
      </c>
      <c r="B435" s="66">
        <v>45541</v>
      </c>
    </row>
    <row r="436" spans="1:2" x14ac:dyDescent="0.3">
      <c r="A436" t="s">
        <v>1081</v>
      </c>
      <c r="B436" s="66">
        <v>45542</v>
      </c>
    </row>
    <row r="437" spans="1:2" x14ac:dyDescent="0.3">
      <c r="A437" t="s">
        <v>1082</v>
      </c>
      <c r="B437" s="66">
        <v>45543</v>
      </c>
    </row>
    <row r="438" spans="1:2" x14ac:dyDescent="0.3">
      <c r="A438" t="s">
        <v>1083</v>
      </c>
      <c r="B438" s="66">
        <v>45544</v>
      </c>
    </row>
    <row r="439" spans="1:2" x14ac:dyDescent="0.3">
      <c r="A439" t="s">
        <v>1084</v>
      </c>
      <c r="B439" s="66">
        <v>45545</v>
      </c>
    </row>
    <row r="440" spans="1:2" x14ac:dyDescent="0.3">
      <c r="A440" t="s">
        <v>1085</v>
      </c>
      <c r="B440" s="66">
        <v>45546</v>
      </c>
    </row>
    <row r="441" spans="1:2" x14ac:dyDescent="0.3">
      <c r="A441" t="s">
        <v>1086</v>
      </c>
      <c r="B441" s="66">
        <v>45547</v>
      </c>
    </row>
    <row r="442" spans="1:2" x14ac:dyDescent="0.3">
      <c r="A442" t="s">
        <v>1087</v>
      </c>
      <c r="B442" s="66">
        <v>45548</v>
      </c>
    </row>
    <row r="443" spans="1:2" x14ac:dyDescent="0.3">
      <c r="A443" t="s">
        <v>1088</v>
      </c>
      <c r="B443" s="66">
        <v>45549</v>
      </c>
    </row>
    <row r="444" spans="1:2" x14ac:dyDescent="0.3">
      <c r="A444" t="s">
        <v>1089</v>
      </c>
      <c r="B444" s="66">
        <v>45550</v>
      </c>
    </row>
    <row r="445" spans="1:2" x14ac:dyDescent="0.3">
      <c r="A445" t="s">
        <v>1090</v>
      </c>
      <c r="B445" s="66">
        <v>45551</v>
      </c>
    </row>
    <row r="446" spans="1:2" x14ac:dyDescent="0.3">
      <c r="A446" t="s">
        <v>1091</v>
      </c>
      <c r="B446" s="66">
        <v>45552</v>
      </c>
    </row>
    <row r="447" spans="1:2" x14ac:dyDescent="0.3">
      <c r="A447" t="s">
        <v>1092</v>
      </c>
      <c r="B447" s="66">
        <v>45553</v>
      </c>
    </row>
    <row r="448" spans="1:2" x14ac:dyDescent="0.3">
      <c r="A448" t="s">
        <v>1093</v>
      </c>
      <c r="B448" s="66">
        <v>45554</v>
      </c>
    </row>
    <row r="449" spans="1:2" x14ac:dyDescent="0.3">
      <c r="A449" t="s">
        <v>1094</v>
      </c>
      <c r="B449" s="66">
        <v>45555</v>
      </c>
    </row>
    <row r="450" spans="1:2" x14ac:dyDescent="0.3">
      <c r="A450" t="s">
        <v>1095</v>
      </c>
      <c r="B450" s="66">
        <v>45556</v>
      </c>
    </row>
    <row r="451" spans="1:2" x14ac:dyDescent="0.3">
      <c r="A451" t="s">
        <v>1096</v>
      </c>
      <c r="B451" s="66">
        <v>45557</v>
      </c>
    </row>
    <row r="452" spans="1:2" x14ac:dyDescent="0.3">
      <c r="A452" t="s">
        <v>1097</v>
      </c>
      <c r="B452" s="66">
        <v>45558</v>
      </c>
    </row>
    <row r="453" spans="1:2" x14ac:dyDescent="0.3">
      <c r="A453" t="s">
        <v>1098</v>
      </c>
      <c r="B453" s="66">
        <v>45559</v>
      </c>
    </row>
    <row r="454" spans="1:2" x14ac:dyDescent="0.3">
      <c r="A454" t="s">
        <v>1099</v>
      </c>
      <c r="B454" s="66">
        <v>45560</v>
      </c>
    </row>
    <row r="455" spans="1:2" x14ac:dyDescent="0.3">
      <c r="A455" t="s">
        <v>1100</v>
      </c>
      <c r="B455" s="66">
        <v>45561</v>
      </c>
    </row>
    <row r="456" spans="1:2" x14ac:dyDescent="0.3">
      <c r="A456" t="s">
        <v>1101</v>
      </c>
      <c r="B456" s="66">
        <v>45562</v>
      </c>
    </row>
    <row r="457" spans="1:2" x14ac:dyDescent="0.3">
      <c r="A457" t="s">
        <v>1102</v>
      </c>
      <c r="B457" s="66">
        <v>45563</v>
      </c>
    </row>
    <row r="458" spans="1:2" x14ac:dyDescent="0.3">
      <c r="A458" t="s">
        <v>1103</v>
      </c>
      <c r="B458" s="66">
        <v>45564</v>
      </c>
    </row>
    <row r="459" spans="1:2" x14ac:dyDescent="0.3">
      <c r="A459" t="s">
        <v>1104</v>
      </c>
      <c r="B459" s="66">
        <v>45565</v>
      </c>
    </row>
    <row r="460" spans="1:2" x14ac:dyDescent="0.3">
      <c r="A460" t="s">
        <v>1105</v>
      </c>
      <c r="B460" s="66">
        <v>45566</v>
      </c>
    </row>
    <row r="461" spans="1:2" x14ac:dyDescent="0.3">
      <c r="A461" t="s">
        <v>1106</v>
      </c>
      <c r="B461" s="66">
        <v>45567</v>
      </c>
    </row>
    <row r="462" spans="1:2" x14ac:dyDescent="0.3">
      <c r="A462" t="s">
        <v>1107</v>
      </c>
      <c r="B462" s="66">
        <v>45568</v>
      </c>
    </row>
    <row r="463" spans="1:2" x14ac:dyDescent="0.3">
      <c r="A463" t="s">
        <v>1108</v>
      </c>
      <c r="B463" s="66">
        <v>45569</v>
      </c>
    </row>
    <row r="464" spans="1:2" x14ac:dyDescent="0.3">
      <c r="A464" t="s">
        <v>1109</v>
      </c>
      <c r="B464" s="66">
        <v>45570</v>
      </c>
    </row>
    <row r="465" spans="1:2" x14ac:dyDescent="0.3">
      <c r="A465" t="s">
        <v>1110</v>
      </c>
      <c r="B465" s="66">
        <v>45571</v>
      </c>
    </row>
    <row r="466" spans="1:2" x14ac:dyDescent="0.3">
      <c r="A466" t="s">
        <v>1111</v>
      </c>
      <c r="B466" s="66">
        <v>45572</v>
      </c>
    </row>
    <row r="467" spans="1:2" x14ac:dyDescent="0.3">
      <c r="A467" t="s">
        <v>1112</v>
      </c>
      <c r="B467" s="66">
        <v>45573</v>
      </c>
    </row>
    <row r="468" spans="1:2" x14ac:dyDescent="0.3">
      <c r="A468" t="s">
        <v>1113</v>
      </c>
      <c r="B468" s="66">
        <v>45574</v>
      </c>
    </row>
    <row r="469" spans="1:2" x14ac:dyDescent="0.3">
      <c r="A469" t="s">
        <v>1114</v>
      </c>
      <c r="B469" s="66">
        <v>45575</v>
      </c>
    </row>
    <row r="470" spans="1:2" x14ac:dyDescent="0.3">
      <c r="A470" t="s">
        <v>1115</v>
      </c>
      <c r="B470" s="66">
        <v>45576</v>
      </c>
    </row>
    <row r="471" spans="1:2" x14ac:dyDescent="0.3">
      <c r="A471" t="s">
        <v>1116</v>
      </c>
      <c r="B471" s="66">
        <v>45577</v>
      </c>
    </row>
    <row r="472" spans="1:2" x14ac:dyDescent="0.3">
      <c r="A472" t="s">
        <v>1117</v>
      </c>
      <c r="B472" s="66">
        <v>45578</v>
      </c>
    </row>
    <row r="473" spans="1:2" x14ac:dyDescent="0.3">
      <c r="A473" t="s">
        <v>1118</v>
      </c>
      <c r="B473" s="66">
        <v>45579</v>
      </c>
    </row>
    <row r="474" spans="1:2" x14ac:dyDescent="0.3">
      <c r="A474" t="s">
        <v>1119</v>
      </c>
      <c r="B474" s="66">
        <v>45580</v>
      </c>
    </row>
    <row r="475" spans="1:2" x14ac:dyDescent="0.3">
      <c r="A475" t="s">
        <v>1120</v>
      </c>
      <c r="B475" s="66">
        <v>45581</v>
      </c>
    </row>
    <row r="476" spans="1:2" x14ac:dyDescent="0.3">
      <c r="A476" t="s">
        <v>1121</v>
      </c>
      <c r="B476" s="66">
        <v>45582</v>
      </c>
    </row>
    <row r="477" spans="1:2" x14ac:dyDescent="0.3">
      <c r="A477" t="s">
        <v>1122</v>
      </c>
      <c r="B477" s="66">
        <v>45583</v>
      </c>
    </row>
    <row r="478" spans="1:2" x14ac:dyDescent="0.3">
      <c r="A478" t="s">
        <v>1123</v>
      </c>
      <c r="B478" s="66">
        <v>45584</v>
      </c>
    </row>
    <row r="479" spans="1:2" x14ac:dyDescent="0.3">
      <c r="A479" t="s">
        <v>1124</v>
      </c>
      <c r="B479" s="66">
        <v>45585</v>
      </c>
    </row>
    <row r="480" spans="1:2" x14ac:dyDescent="0.3">
      <c r="A480" t="s">
        <v>1125</v>
      </c>
      <c r="B480" s="66">
        <v>45586</v>
      </c>
    </row>
    <row r="481" spans="1:2" x14ac:dyDescent="0.3">
      <c r="A481" t="s">
        <v>1126</v>
      </c>
      <c r="B481" s="66">
        <v>45587</v>
      </c>
    </row>
    <row r="482" spans="1:2" x14ac:dyDescent="0.3">
      <c r="A482" t="s">
        <v>1127</v>
      </c>
      <c r="B482" s="66">
        <v>45588</v>
      </c>
    </row>
    <row r="483" spans="1:2" x14ac:dyDescent="0.3">
      <c r="A483" t="s">
        <v>1128</v>
      </c>
      <c r="B483" s="66">
        <v>45589</v>
      </c>
    </row>
    <row r="484" spans="1:2" x14ac:dyDescent="0.3">
      <c r="A484" t="s">
        <v>1129</v>
      </c>
      <c r="B484" s="66">
        <v>45590</v>
      </c>
    </row>
    <row r="485" spans="1:2" x14ac:dyDescent="0.3">
      <c r="A485" t="s">
        <v>1130</v>
      </c>
      <c r="B485" s="66">
        <v>45591</v>
      </c>
    </row>
    <row r="486" spans="1:2" x14ac:dyDescent="0.3">
      <c r="A486" t="s">
        <v>1131</v>
      </c>
      <c r="B486" s="66">
        <v>45592</v>
      </c>
    </row>
    <row r="487" spans="1:2" x14ac:dyDescent="0.3">
      <c r="A487" t="s">
        <v>1132</v>
      </c>
      <c r="B487" s="66">
        <v>45593</v>
      </c>
    </row>
    <row r="488" spans="1:2" x14ac:dyDescent="0.3">
      <c r="A488" t="s">
        <v>1133</v>
      </c>
      <c r="B488" s="66">
        <v>45594</v>
      </c>
    </row>
    <row r="489" spans="1:2" x14ac:dyDescent="0.3">
      <c r="A489" t="s">
        <v>1134</v>
      </c>
      <c r="B489" s="66">
        <v>45595</v>
      </c>
    </row>
    <row r="490" spans="1:2" x14ac:dyDescent="0.3">
      <c r="A490" t="s">
        <v>1135</v>
      </c>
      <c r="B490" s="66">
        <v>45596</v>
      </c>
    </row>
    <row r="491" spans="1:2" x14ac:dyDescent="0.3">
      <c r="A491" t="s">
        <v>1136</v>
      </c>
      <c r="B491" s="66">
        <v>45597</v>
      </c>
    </row>
    <row r="492" spans="1:2" x14ac:dyDescent="0.3">
      <c r="A492" t="s">
        <v>1137</v>
      </c>
      <c r="B492" s="66">
        <v>45598</v>
      </c>
    </row>
    <row r="493" spans="1:2" x14ac:dyDescent="0.3">
      <c r="A493" t="s">
        <v>1138</v>
      </c>
      <c r="B493" s="66">
        <v>45599</v>
      </c>
    </row>
    <row r="494" spans="1:2" x14ac:dyDescent="0.3">
      <c r="A494" t="s">
        <v>1139</v>
      </c>
      <c r="B494" s="66">
        <v>45600</v>
      </c>
    </row>
    <row r="495" spans="1:2" x14ac:dyDescent="0.3">
      <c r="A495" t="s">
        <v>1140</v>
      </c>
      <c r="B495" s="66">
        <v>45601</v>
      </c>
    </row>
    <row r="496" spans="1:2" x14ac:dyDescent="0.3">
      <c r="A496" t="s">
        <v>1141</v>
      </c>
      <c r="B496" s="66">
        <v>45602</v>
      </c>
    </row>
    <row r="497" spans="1:2" x14ac:dyDescent="0.3">
      <c r="A497" t="s">
        <v>1142</v>
      </c>
      <c r="B497" s="66">
        <v>45603</v>
      </c>
    </row>
    <row r="498" spans="1:2" x14ac:dyDescent="0.3">
      <c r="A498" t="s">
        <v>1143</v>
      </c>
      <c r="B498" s="66">
        <v>45604</v>
      </c>
    </row>
    <row r="499" spans="1:2" x14ac:dyDescent="0.3">
      <c r="A499" t="s">
        <v>1144</v>
      </c>
      <c r="B499" s="66">
        <v>45605</v>
      </c>
    </row>
    <row r="500" spans="1:2" x14ac:dyDescent="0.3">
      <c r="A500" t="s">
        <v>1145</v>
      </c>
      <c r="B500" s="66">
        <v>45606</v>
      </c>
    </row>
    <row r="501" spans="1:2" x14ac:dyDescent="0.3">
      <c r="A501" t="s">
        <v>1146</v>
      </c>
      <c r="B501" s="66">
        <v>45607</v>
      </c>
    </row>
    <row r="502" spans="1:2" x14ac:dyDescent="0.3">
      <c r="A502" t="s">
        <v>1147</v>
      </c>
      <c r="B502" s="66">
        <v>45608</v>
      </c>
    </row>
    <row r="503" spans="1:2" x14ac:dyDescent="0.3">
      <c r="A503" t="s">
        <v>1148</v>
      </c>
      <c r="B503" s="66">
        <v>45609</v>
      </c>
    </row>
    <row r="504" spans="1:2" x14ac:dyDescent="0.3">
      <c r="A504" t="s">
        <v>1149</v>
      </c>
      <c r="B504" s="66">
        <v>45610</v>
      </c>
    </row>
    <row r="505" spans="1:2" x14ac:dyDescent="0.3">
      <c r="A505" t="s">
        <v>1150</v>
      </c>
      <c r="B505" s="66">
        <v>45611</v>
      </c>
    </row>
    <row r="506" spans="1:2" x14ac:dyDescent="0.3">
      <c r="A506" t="s">
        <v>1151</v>
      </c>
      <c r="B506" s="66">
        <v>45612</v>
      </c>
    </row>
    <row r="507" spans="1:2" x14ac:dyDescent="0.3">
      <c r="A507" t="s">
        <v>1152</v>
      </c>
      <c r="B507" s="66">
        <v>45613</v>
      </c>
    </row>
    <row r="508" spans="1:2" x14ac:dyDescent="0.3">
      <c r="A508" t="s">
        <v>1153</v>
      </c>
      <c r="B508" s="66">
        <v>45614</v>
      </c>
    </row>
    <row r="509" spans="1:2" x14ac:dyDescent="0.3">
      <c r="A509" t="s">
        <v>1154</v>
      </c>
      <c r="B509" s="66">
        <v>45615</v>
      </c>
    </row>
    <row r="510" spans="1:2" x14ac:dyDescent="0.3">
      <c r="A510" t="s">
        <v>1155</v>
      </c>
      <c r="B510" s="66">
        <v>45616</v>
      </c>
    </row>
    <row r="511" spans="1:2" x14ac:dyDescent="0.3">
      <c r="A511" t="s">
        <v>1156</v>
      </c>
      <c r="B511" s="66">
        <v>45617</v>
      </c>
    </row>
    <row r="512" spans="1:2" x14ac:dyDescent="0.3">
      <c r="A512" t="s">
        <v>1157</v>
      </c>
      <c r="B512" s="66">
        <v>45618</v>
      </c>
    </row>
    <row r="513" spans="1:2" x14ac:dyDescent="0.3">
      <c r="A513" t="s">
        <v>1158</v>
      </c>
      <c r="B513" s="66">
        <v>45619</v>
      </c>
    </row>
    <row r="514" spans="1:2" x14ac:dyDescent="0.3">
      <c r="A514" t="s">
        <v>1159</v>
      </c>
      <c r="B514" s="66">
        <v>45620</v>
      </c>
    </row>
    <row r="515" spans="1:2" x14ac:dyDescent="0.3">
      <c r="A515" t="s">
        <v>1160</v>
      </c>
      <c r="B515" s="66">
        <v>45621</v>
      </c>
    </row>
    <row r="516" spans="1:2" x14ac:dyDescent="0.3">
      <c r="A516" t="s">
        <v>1161</v>
      </c>
      <c r="B516" s="66">
        <v>45622</v>
      </c>
    </row>
    <row r="517" spans="1:2" x14ac:dyDescent="0.3">
      <c r="A517" t="s">
        <v>1162</v>
      </c>
      <c r="B517" s="66">
        <v>45623</v>
      </c>
    </row>
    <row r="518" spans="1:2" x14ac:dyDescent="0.3">
      <c r="A518" t="s">
        <v>1163</v>
      </c>
      <c r="B518" s="66">
        <v>45624</v>
      </c>
    </row>
    <row r="519" spans="1:2" x14ac:dyDescent="0.3">
      <c r="A519" t="s">
        <v>1164</v>
      </c>
      <c r="B519" s="66">
        <v>45625</v>
      </c>
    </row>
    <row r="520" spans="1:2" x14ac:dyDescent="0.3">
      <c r="A520" t="s">
        <v>1165</v>
      </c>
      <c r="B520" s="66">
        <v>45626</v>
      </c>
    </row>
    <row r="521" spans="1:2" x14ac:dyDescent="0.3">
      <c r="A521" t="s">
        <v>1166</v>
      </c>
      <c r="B521" s="66">
        <v>45627</v>
      </c>
    </row>
    <row r="522" spans="1:2" x14ac:dyDescent="0.3">
      <c r="A522" t="s">
        <v>1167</v>
      </c>
      <c r="B522" s="66">
        <v>45628</v>
      </c>
    </row>
    <row r="523" spans="1:2" x14ac:dyDescent="0.3">
      <c r="A523" t="s">
        <v>1168</v>
      </c>
      <c r="B523" s="66">
        <v>45629</v>
      </c>
    </row>
    <row r="524" spans="1:2" x14ac:dyDescent="0.3">
      <c r="A524" t="s">
        <v>1169</v>
      </c>
      <c r="B524" s="66">
        <v>45630</v>
      </c>
    </row>
    <row r="525" spans="1:2" x14ac:dyDescent="0.3">
      <c r="A525" t="s">
        <v>1170</v>
      </c>
      <c r="B525" s="66">
        <v>45631</v>
      </c>
    </row>
    <row r="526" spans="1:2" x14ac:dyDescent="0.3">
      <c r="A526" t="s">
        <v>1171</v>
      </c>
      <c r="B526" s="66">
        <v>45632</v>
      </c>
    </row>
    <row r="527" spans="1:2" x14ac:dyDescent="0.3">
      <c r="A527" t="s">
        <v>1172</v>
      </c>
      <c r="B527" s="66">
        <v>45633</v>
      </c>
    </row>
    <row r="528" spans="1:2" x14ac:dyDescent="0.3">
      <c r="A528" t="s">
        <v>1173</v>
      </c>
      <c r="B528" s="66">
        <v>45634</v>
      </c>
    </row>
    <row r="529" spans="1:2" x14ac:dyDescent="0.3">
      <c r="A529" t="s">
        <v>1174</v>
      </c>
      <c r="B529" s="66">
        <v>45635</v>
      </c>
    </row>
    <row r="530" spans="1:2" x14ac:dyDescent="0.3">
      <c r="A530" t="s">
        <v>1175</v>
      </c>
      <c r="B530" s="66">
        <v>45636</v>
      </c>
    </row>
    <row r="531" spans="1:2" x14ac:dyDescent="0.3">
      <c r="A531" t="s">
        <v>1176</v>
      </c>
      <c r="B531" s="66">
        <v>45637</v>
      </c>
    </row>
    <row r="532" spans="1:2" x14ac:dyDescent="0.3">
      <c r="A532" t="s">
        <v>1177</v>
      </c>
      <c r="B532" s="66">
        <v>45638</v>
      </c>
    </row>
    <row r="533" spans="1:2" x14ac:dyDescent="0.3">
      <c r="A533" t="s">
        <v>1178</v>
      </c>
      <c r="B533" s="66">
        <v>45639</v>
      </c>
    </row>
    <row r="534" spans="1:2" x14ac:dyDescent="0.3">
      <c r="A534" t="s">
        <v>1179</v>
      </c>
      <c r="B534" s="66">
        <v>45640</v>
      </c>
    </row>
    <row r="535" spans="1:2" x14ac:dyDescent="0.3">
      <c r="A535" t="s">
        <v>1180</v>
      </c>
      <c r="B535" s="66">
        <v>45641</v>
      </c>
    </row>
    <row r="536" spans="1:2" x14ac:dyDescent="0.3">
      <c r="A536" t="s">
        <v>1181</v>
      </c>
      <c r="B536" s="66">
        <v>45642</v>
      </c>
    </row>
    <row r="537" spans="1:2" x14ac:dyDescent="0.3">
      <c r="A537" t="s">
        <v>1182</v>
      </c>
      <c r="B537" s="66">
        <v>45643</v>
      </c>
    </row>
    <row r="538" spans="1:2" x14ac:dyDescent="0.3">
      <c r="A538" t="s">
        <v>1183</v>
      </c>
      <c r="B538" s="66">
        <v>45644</v>
      </c>
    </row>
    <row r="539" spans="1:2" x14ac:dyDescent="0.3">
      <c r="A539" t="s">
        <v>1184</v>
      </c>
      <c r="B539" s="66">
        <v>45645</v>
      </c>
    </row>
    <row r="540" spans="1:2" x14ac:dyDescent="0.3">
      <c r="A540" t="s">
        <v>1185</v>
      </c>
      <c r="B540" s="66">
        <v>45646</v>
      </c>
    </row>
    <row r="541" spans="1:2" x14ac:dyDescent="0.3">
      <c r="A541" t="s">
        <v>1186</v>
      </c>
      <c r="B541" s="66">
        <v>45647</v>
      </c>
    </row>
    <row r="542" spans="1:2" x14ac:dyDescent="0.3">
      <c r="A542" t="s">
        <v>1187</v>
      </c>
      <c r="B542" s="66">
        <v>45648</v>
      </c>
    </row>
    <row r="543" spans="1:2" x14ac:dyDescent="0.3">
      <c r="A543" t="s">
        <v>1188</v>
      </c>
      <c r="B543" s="66">
        <v>45649</v>
      </c>
    </row>
    <row r="544" spans="1:2" x14ac:dyDescent="0.3">
      <c r="A544" t="s">
        <v>1189</v>
      </c>
      <c r="B544" s="66">
        <v>45650</v>
      </c>
    </row>
    <row r="545" spans="1:2" x14ac:dyDescent="0.3">
      <c r="A545" t="s">
        <v>1190</v>
      </c>
      <c r="B545" s="66">
        <v>45651</v>
      </c>
    </row>
    <row r="546" spans="1:2" x14ac:dyDescent="0.3">
      <c r="A546" t="s">
        <v>1191</v>
      </c>
      <c r="B546" s="66">
        <v>45652</v>
      </c>
    </row>
    <row r="547" spans="1:2" x14ac:dyDescent="0.3">
      <c r="A547" t="s">
        <v>1192</v>
      </c>
      <c r="B547" s="66">
        <v>45653</v>
      </c>
    </row>
    <row r="548" spans="1:2" x14ac:dyDescent="0.3">
      <c r="A548" t="s">
        <v>1193</v>
      </c>
      <c r="B548" s="66">
        <v>45654</v>
      </c>
    </row>
    <row r="549" spans="1:2" x14ac:dyDescent="0.3">
      <c r="A549" t="s">
        <v>1194</v>
      </c>
      <c r="B549" s="66">
        <v>45655</v>
      </c>
    </row>
    <row r="550" spans="1:2" x14ac:dyDescent="0.3">
      <c r="A550" t="s">
        <v>1195</v>
      </c>
      <c r="B550" s="66">
        <v>45656</v>
      </c>
    </row>
    <row r="551" spans="1:2" x14ac:dyDescent="0.3">
      <c r="A551" t="s">
        <v>1196</v>
      </c>
      <c r="B551" s="66">
        <v>45657</v>
      </c>
    </row>
    <row r="552" spans="1:2" x14ac:dyDescent="0.3">
      <c r="A552" t="s">
        <v>1197</v>
      </c>
      <c r="B552" s="66">
        <v>45658</v>
      </c>
    </row>
    <row r="553" spans="1:2" x14ac:dyDescent="0.3">
      <c r="A553" t="s">
        <v>1198</v>
      </c>
      <c r="B553" s="66">
        <v>45659</v>
      </c>
    </row>
    <row r="554" spans="1:2" x14ac:dyDescent="0.3">
      <c r="A554" t="s">
        <v>1199</v>
      </c>
      <c r="B554" s="66">
        <v>45660</v>
      </c>
    </row>
    <row r="555" spans="1:2" x14ac:dyDescent="0.3">
      <c r="A555" t="s">
        <v>1200</v>
      </c>
      <c r="B555" s="66">
        <v>45661</v>
      </c>
    </row>
    <row r="556" spans="1:2" x14ac:dyDescent="0.3">
      <c r="A556" t="s">
        <v>1201</v>
      </c>
      <c r="B556" s="66">
        <v>45662</v>
      </c>
    </row>
    <row r="557" spans="1:2" x14ac:dyDescent="0.3">
      <c r="A557" t="s">
        <v>1202</v>
      </c>
      <c r="B557" s="66">
        <v>45663</v>
      </c>
    </row>
    <row r="558" spans="1:2" x14ac:dyDescent="0.3">
      <c r="A558" t="s">
        <v>1203</v>
      </c>
      <c r="B558" s="66">
        <v>45664</v>
      </c>
    </row>
    <row r="559" spans="1:2" x14ac:dyDescent="0.3">
      <c r="A559" t="s">
        <v>1204</v>
      </c>
      <c r="B559" s="66">
        <v>45665</v>
      </c>
    </row>
    <row r="560" spans="1:2" x14ac:dyDescent="0.3">
      <c r="A560" t="s">
        <v>1205</v>
      </c>
      <c r="B560" s="66">
        <v>45666</v>
      </c>
    </row>
    <row r="561" spans="1:2" x14ac:dyDescent="0.3">
      <c r="A561" t="s">
        <v>1206</v>
      </c>
      <c r="B561" s="66">
        <v>45667</v>
      </c>
    </row>
    <row r="562" spans="1:2" x14ac:dyDescent="0.3">
      <c r="A562" t="s">
        <v>1207</v>
      </c>
      <c r="B562" s="66">
        <v>45668</v>
      </c>
    </row>
    <row r="563" spans="1:2" x14ac:dyDescent="0.3">
      <c r="A563" t="s">
        <v>1208</v>
      </c>
      <c r="B563" s="66">
        <v>45669</v>
      </c>
    </row>
    <row r="564" spans="1:2" x14ac:dyDescent="0.3">
      <c r="A564" t="s">
        <v>1209</v>
      </c>
      <c r="B564" s="66">
        <v>45670</v>
      </c>
    </row>
    <row r="565" spans="1:2" x14ac:dyDescent="0.3">
      <c r="A565" t="s">
        <v>1210</v>
      </c>
      <c r="B565" s="66">
        <v>45671</v>
      </c>
    </row>
    <row r="566" spans="1:2" x14ac:dyDescent="0.3">
      <c r="A566" t="s">
        <v>1211</v>
      </c>
      <c r="B566" s="66">
        <v>45672</v>
      </c>
    </row>
    <row r="567" spans="1:2" x14ac:dyDescent="0.3">
      <c r="A567" t="s">
        <v>1212</v>
      </c>
      <c r="B567" s="66">
        <v>45673</v>
      </c>
    </row>
    <row r="568" spans="1:2" x14ac:dyDescent="0.3">
      <c r="A568" t="s">
        <v>1213</v>
      </c>
      <c r="B568" s="66">
        <v>45674</v>
      </c>
    </row>
    <row r="569" spans="1:2" x14ac:dyDescent="0.3">
      <c r="A569" t="s">
        <v>1214</v>
      </c>
      <c r="B569" s="66">
        <v>45675</v>
      </c>
    </row>
    <row r="570" spans="1:2" x14ac:dyDescent="0.3">
      <c r="A570" t="s">
        <v>1215</v>
      </c>
      <c r="B570" s="66">
        <v>45676</v>
      </c>
    </row>
    <row r="571" spans="1:2" x14ac:dyDescent="0.3">
      <c r="A571" t="s">
        <v>1216</v>
      </c>
      <c r="B571" s="66">
        <v>45677</v>
      </c>
    </row>
    <row r="572" spans="1:2" x14ac:dyDescent="0.3">
      <c r="A572" t="s">
        <v>1217</v>
      </c>
      <c r="B572" s="66">
        <v>45678</v>
      </c>
    </row>
    <row r="573" spans="1:2" x14ac:dyDescent="0.3">
      <c r="A573" t="s">
        <v>1218</v>
      </c>
      <c r="B573" s="66">
        <v>45679</v>
      </c>
    </row>
    <row r="574" spans="1:2" x14ac:dyDescent="0.3">
      <c r="A574" t="s">
        <v>1219</v>
      </c>
      <c r="B574" s="66">
        <v>45680</v>
      </c>
    </row>
    <row r="575" spans="1:2" x14ac:dyDescent="0.3">
      <c r="A575" t="s">
        <v>1220</v>
      </c>
      <c r="B575" s="66">
        <v>45681</v>
      </c>
    </row>
    <row r="576" spans="1:2" x14ac:dyDescent="0.3">
      <c r="A576" t="s">
        <v>1221</v>
      </c>
      <c r="B576" s="66">
        <v>45682</v>
      </c>
    </row>
    <row r="577" spans="1:2" x14ac:dyDescent="0.3">
      <c r="A577" t="s">
        <v>1222</v>
      </c>
      <c r="B577" s="66">
        <v>45683</v>
      </c>
    </row>
    <row r="578" spans="1:2" x14ac:dyDescent="0.3">
      <c r="A578" t="s">
        <v>1223</v>
      </c>
      <c r="B578" s="66">
        <v>45684</v>
      </c>
    </row>
    <row r="579" spans="1:2" x14ac:dyDescent="0.3">
      <c r="A579" t="s">
        <v>1224</v>
      </c>
      <c r="B579" s="66">
        <v>45685</v>
      </c>
    </row>
    <row r="580" spans="1:2" x14ac:dyDescent="0.3">
      <c r="A580" t="s">
        <v>1225</v>
      </c>
      <c r="B580" s="66">
        <v>45686</v>
      </c>
    </row>
    <row r="581" spans="1:2" x14ac:dyDescent="0.3">
      <c r="A581" t="s">
        <v>1226</v>
      </c>
      <c r="B581" s="66">
        <v>45687</v>
      </c>
    </row>
    <row r="582" spans="1:2" x14ac:dyDescent="0.3">
      <c r="A582" t="s">
        <v>1227</v>
      </c>
      <c r="B582" s="66">
        <v>45688</v>
      </c>
    </row>
    <row r="583" spans="1:2" x14ac:dyDescent="0.3">
      <c r="A583" t="s">
        <v>1228</v>
      </c>
      <c r="B583" s="66">
        <v>45689</v>
      </c>
    </row>
    <row r="584" spans="1:2" x14ac:dyDescent="0.3">
      <c r="A584" t="s">
        <v>1229</v>
      </c>
      <c r="B584" s="66">
        <v>45690</v>
      </c>
    </row>
    <row r="585" spans="1:2" x14ac:dyDescent="0.3">
      <c r="A585" t="s">
        <v>1230</v>
      </c>
      <c r="B585" s="66">
        <v>45691</v>
      </c>
    </row>
    <row r="586" spans="1:2" x14ac:dyDescent="0.3">
      <c r="A586" t="s">
        <v>1231</v>
      </c>
      <c r="B586" s="66">
        <v>45692</v>
      </c>
    </row>
    <row r="587" spans="1:2" x14ac:dyDescent="0.3">
      <c r="A587" t="s">
        <v>1232</v>
      </c>
      <c r="B587" s="66">
        <v>45693</v>
      </c>
    </row>
    <row r="588" spans="1:2" x14ac:dyDescent="0.3">
      <c r="A588" t="s">
        <v>1233</v>
      </c>
      <c r="B588" s="66">
        <v>45694</v>
      </c>
    </row>
    <row r="589" spans="1:2" x14ac:dyDescent="0.3">
      <c r="A589" t="s">
        <v>1234</v>
      </c>
      <c r="B589" s="66">
        <v>45695</v>
      </c>
    </row>
    <row r="590" spans="1:2" x14ac:dyDescent="0.3">
      <c r="A590" t="s">
        <v>1235</v>
      </c>
      <c r="B590" s="66">
        <v>45696</v>
      </c>
    </row>
    <row r="591" spans="1:2" x14ac:dyDescent="0.3">
      <c r="A591" t="s">
        <v>1236</v>
      </c>
      <c r="B591" s="66">
        <v>45697</v>
      </c>
    </row>
    <row r="592" spans="1:2" x14ac:dyDescent="0.3">
      <c r="A592" t="s">
        <v>1237</v>
      </c>
      <c r="B592" s="66">
        <v>45698</v>
      </c>
    </row>
    <row r="593" spans="1:2" x14ac:dyDescent="0.3">
      <c r="A593" t="s">
        <v>1238</v>
      </c>
      <c r="B593" s="66">
        <v>45699</v>
      </c>
    </row>
    <row r="594" spans="1:2" x14ac:dyDescent="0.3">
      <c r="A594" t="s">
        <v>1239</v>
      </c>
      <c r="B594" s="66">
        <v>45700</v>
      </c>
    </row>
    <row r="595" spans="1:2" x14ac:dyDescent="0.3">
      <c r="A595" t="s">
        <v>1240</v>
      </c>
      <c r="B595" s="66">
        <v>45701</v>
      </c>
    </row>
    <row r="596" spans="1:2" x14ac:dyDescent="0.3">
      <c r="A596" t="s">
        <v>1241</v>
      </c>
      <c r="B596" s="66">
        <v>45702</v>
      </c>
    </row>
    <row r="597" spans="1:2" x14ac:dyDescent="0.3">
      <c r="A597" t="s">
        <v>1242</v>
      </c>
      <c r="B597" s="66">
        <v>45703</v>
      </c>
    </row>
    <row r="598" spans="1:2" x14ac:dyDescent="0.3">
      <c r="A598" t="s">
        <v>1243</v>
      </c>
      <c r="B598" s="66">
        <v>45704</v>
      </c>
    </row>
    <row r="599" spans="1:2" x14ac:dyDescent="0.3">
      <c r="A599" t="s">
        <v>1244</v>
      </c>
      <c r="B599" s="66">
        <v>45705</v>
      </c>
    </row>
    <row r="600" spans="1:2" x14ac:dyDescent="0.3">
      <c r="A600" t="s">
        <v>1245</v>
      </c>
      <c r="B600" s="66">
        <v>45706</v>
      </c>
    </row>
    <row r="601" spans="1:2" x14ac:dyDescent="0.3">
      <c r="A601" t="s">
        <v>1246</v>
      </c>
      <c r="B601" s="66">
        <v>45707</v>
      </c>
    </row>
    <row r="602" spans="1:2" x14ac:dyDescent="0.3">
      <c r="A602" t="s">
        <v>1247</v>
      </c>
      <c r="B602" s="66">
        <v>45708</v>
      </c>
    </row>
    <row r="603" spans="1:2" x14ac:dyDescent="0.3">
      <c r="A603" t="s">
        <v>1248</v>
      </c>
      <c r="B603" s="66">
        <v>45709</v>
      </c>
    </row>
    <row r="604" spans="1:2" x14ac:dyDescent="0.3">
      <c r="A604" t="s">
        <v>1249</v>
      </c>
      <c r="B604" s="66">
        <v>45710</v>
      </c>
    </row>
    <row r="605" spans="1:2" x14ac:dyDescent="0.3">
      <c r="A605" t="s">
        <v>1250</v>
      </c>
      <c r="B605" s="66">
        <v>45711</v>
      </c>
    </row>
    <row r="606" spans="1:2" x14ac:dyDescent="0.3">
      <c r="A606" t="s">
        <v>1251</v>
      </c>
      <c r="B606" s="66">
        <v>45712</v>
      </c>
    </row>
    <row r="607" spans="1:2" x14ac:dyDescent="0.3">
      <c r="A607" t="s">
        <v>1252</v>
      </c>
      <c r="B607" s="66">
        <v>45713</v>
      </c>
    </row>
    <row r="608" spans="1:2" x14ac:dyDescent="0.3">
      <c r="A608" t="s">
        <v>1253</v>
      </c>
      <c r="B608" s="66">
        <v>45714</v>
      </c>
    </row>
    <row r="609" spans="1:2" x14ac:dyDescent="0.3">
      <c r="A609" t="s">
        <v>1254</v>
      </c>
      <c r="B609" s="66">
        <v>45715</v>
      </c>
    </row>
    <row r="610" spans="1:2" x14ac:dyDescent="0.3">
      <c r="A610" t="s">
        <v>1255</v>
      </c>
      <c r="B610" s="66">
        <v>45716</v>
      </c>
    </row>
    <row r="611" spans="1:2" x14ac:dyDescent="0.3">
      <c r="A611" t="s">
        <v>1256</v>
      </c>
      <c r="B611" s="66">
        <v>45717</v>
      </c>
    </row>
    <row r="612" spans="1:2" x14ac:dyDescent="0.3">
      <c r="A612" t="s">
        <v>1257</v>
      </c>
      <c r="B612" s="66">
        <v>45718</v>
      </c>
    </row>
    <row r="613" spans="1:2" x14ac:dyDescent="0.3">
      <c r="A613" t="s">
        <v>1258</v>
      </c>
      <c r="B613" s="66">
        <v>45719</v>
      </c>
    </row>
    <row r="614" spans="1:2" x14ac:dyDescent="0.3">
      <c r="A614" t="s">
        <v>1259</v>
      </c>
      <c r="B614" s="66">
        <v>45720</v>
      </c>
    </row>
    <row r="615" spans="1:2" x14ac:dyDescent="0.3">
      <c r="A615" t="s">
        <v>1260</v>
      </c>
      <c r="B615" s="66">
        <v>45721</v>
      </c>
    </row>
    <row r="616" spans="1:2" x14ac:dyDescent="0.3">
      <c r="A616" t="s">
        <v>1261</v>
      </c>
      <c r="B616" s="66">
        <v>45722</v>
      </c>
    </row>
    <row r="617" spans="1:2" x14ac:dyDescent="0.3">
      <c r="A617" t="s">
        <v>1262</v>
      </c>
      <c r="B617" s="66">
        <v>45723</v>
      </c>
    </row>
    <row r="618" spans="1:2" x14ac:dyDescent="0.3">
      <c r="A618" t="s">
        <v>1263</v>
      </c>
      <c r="B618" s="66">
        <v>45724</v>
      </c>
    </row>
    <row r="619" spans="1:2" x14ac:dyDescent="0.3">
      <c r="A619" t="s">
        <v>1264</v>
      </c>
      <c r="B619" s="66">
        <v>45725</v>
      </c>
    </row>
    <row r="620" spans="1:2" x14ac:dyDescent="0.3">
      <c r="A620" t="s">
        <v>1265</v>
      </c>
      <c r="B620" s="66">
        <v>45726</v>
      </c>
    </row>
    <row r="621" spans="1:2" x14ac:dyDescent="0.3">
      <c r="A621" t="s">
        <v>1266</v>
      </c>
      <c r="B621" s="66">
        <v>45727</v>
      </c>
    </row>
    <row r="622" spans="1:2" x14ac:dyDescent="0.3">
      <c r="A622" t="s">
        <v>1267</v>
      </c>
      <c r="B622" s="66">
        <v>45728</v>
      </c>
    </row>
    <row r="623" spans="1:2" x14ac:dyDescent="0.3">
      <c r="A623" t="s">
        <v>1268</v>
      </c>
      <c r="B623" s="66">
        <v>45729</v>
      </c>
    </row>
    <row r="624" spans="1:2" x14ac:dyDescent="0.3">
      <c r="A624" t="s">
        <v>1269</v>
      </c>
      <c r="B624" s="66">
        <v>45730</v>
      </c>
    </row>
    <row r="625" spans="1:2" x14ac:dyDescent="0.3">
      <c r="A625" t="s">
        <v>1270</v>
      </c>
      <c r="B625" s="66">
        <v>45731</v>
      </c>
    </row>
    <row r="626" spans="1:2" x14ac:dyDescent="0.3">
      <c r="A626" t="s">
        <v>1271</v>
      </c>
      <c r="B626" s="66">
        <v>45732</v>
      </c>
    </row>
    <row r="627" spans="1:2" x14ac:dyDescent="0.3">
      <c r="A627" t="s">
        <v>1272</v>
      </c>
      <c r="B627" s="66">
        <v>45733</v>
      </c>
    </row>
    <row r="628" spans="1:2" x14ac:dyDescent="0.3">
      <c r="A628" t="s">
        <v>1273</v>
      </c>
      <c r="B628" s="66">
        <v>45734</v>
      </c>
    </row>
    <row r="629" spans="1:2" x14ac:dyDescent="0.3">
      <c r="A629" t="s">
        <v>1274</v>
      </c>
      <c r="B629" s="66">
        <v>45735</v>
      </c>
    </row>
    <row r="630" spans="1:2" x14ac:dyDescent="0.3">
      <c r="A630" t="s">
        <v>1275</v>
      </c>
      <c r="B630" s="66">
        <v>45736</v>
      </c>
    </row>
    <row r="631" spans="1:2" x14ac:dyDescent="0.3">
      <c r="A631" t="s">
        <v>1276</v>
      </c>
      <c r="B631" s="66">
        <v>45737</v>
      </c>
    </row>
    <row r="632" spans="1:2" x14ac:dyDescent="0.3">
      <c r="A632" t="s">
        <v>1277</v>
      </c>
      <c r="B632" s="66">
        <v>45738</v>
      </c>
    </row>
    <row r="633" spans="1:2" x14ac:dyDescent="0.3">
      <c r="A633" t="s">
        <v>1278</v>
      </c>
      <c r="B633" s="66">
        <v>45739</v>
      </c>
    </row>
    <row r="634" spans="1:2" x14ac:dyDescent="0.3">
      <c r="A634" t="s">
        <v>1279</v>
      </c>
      <c r="B634" s="66">
        <v>45740</v>
      </c>
    </row>
    <row r="635" spans="1:2" x14ac:dyDescent="0.3">
      <c r="A635" t="s">
        <v>1280</v>
      </c>
      <c r="B635" s="66">
        <v>45741</v>
      </c>
    </row>
    <row r="636" spans="1:2" x14ac:dyDescent="0.3">
      <c r="A636" t="s">
        <v>1281</v>
      </c>
      <c r="B636" s="66">
        <v>45742</v>
      </c>
    </row>
    <row r="637" spans="1:2" x14ac:dyDescent="0.3">
      <c r="A637" t="s">
        <v>1282</v>
      </c>
      <c r="B637" s="66">
        <v>45743</v>
      </c>
    </row>
    <row r="638" spans="1:2" x14ac:dyDescent="0.3">
      <c r="A638" t="s">
        <v>1283</v>
      </c>
      <c r="B638" s="66">
        <v>45744</v>
      </c>
    </row>
    <row r="639" spans="1:2" x14ac:dyDescent="0.3">
      <c r="A639" t="s">
        <v>1284</v>
      </c>
      <c r="B639" s="66">
        <v>45745</v>
      </c>
    </row>
    <row r="640" spans="1:2" x14ac:dyDescent="0.3">
      <c r="A640" t="s">
        <v>1285</v>
      </c>
      <c r="B640" s="66">
        <v>45746</v>
      </c>
    </row>
    <row r="641" spans="1:2" x14ac:dyDescent="0.3">
      <c r="A641" t="s">
        <v>1286</v>
      </c>
      <c r="B641" s="66">
        <v>45747</v>
      </c>
    </row>
    <row r="642" spans="1:2" x14ac:dyDescent="0.3">
      <c r="A642" t="s">
        <v>1287</v>
      </c>
      <c r="B642" s="66">
        <v>45748</v>
      </c>
    </row>
    <row r="643" spans="1:2" x14ac:dyDescent="0.3">
      <c r="A643" t="s">
        <v>1288</v>
      </c>
      <c r="B643" s="66">
        <v>45749</v>
      </c>
    </row>
    <row r="644" spans="1:2" x14ac:dyDescent="0.3">
      <c r="A644" t="s">
        <v>1289</v>
      </c>
      <c r="B644" s="66">
        <v>45750</v>
      </c>
    </row>
    <row r="645" spans="1:2" x14ac:dyDescent="0.3">
      <c r="A645" t="s">
        <v>1290</v>
      </c>
      <c r="B645" s="66">
        <v>45751</v>
      </c>
    </row>
    <row r="646" spans="1:2" x14ac:dyDescent="0.3">
      <c r="A646" t="s">
        <v>1291</v>
      </c>
      <c r="B646" s="66">
        <v>45752</v>
      </c>
    </row>
    <row r="647" spans="1:2" x14ac:dyDescent="0.3">
      <c r="A647" t="s">
        <v>1292</v>
      </c>
      <c r="B647" s="66">
        <v>45753</v>
      </c>
    </row>
    <row r="648" spans="1:2" x14ac:dyDescent="0.3">
      <c r="A648" t="s">
        <v>1293</v>
      </c>
      <c r="B648" s="66">
        <v>45754</v>
      </c>
    </row>
    <row r="649" spans="1:2" x14ac:dyDescent="0.3">
      <c r="A649" t="s">
        <v>1294</v>
      </c>
      <c r="B649" s="66">
        <v>45755</v>
      </c>
    </row>
    <row r="650" spans="1:2" x14ac:dyDescent="0.3">
      <c r="A650" t="s">
        <v>1295</v>
      </c>
      <c r="B650" s="66">
        <v>45756</v>
      </c>
    </row>
    <row r="651" spans="1:2" x14ac:dyDescent="0.3">
      <c r="A651" t="s">
        <v>1296</v>
      </c>
      <c r="B651" s="66">
        <v>45757</v>
      </c>
    </row>
    <row r="652" spans="1:2" x14ac:dyDescent="0.3">
      <c r="A652" t="s">
        <v>1297</v>
      </c>
      <c r="B652" s="66">
        <v>45758</v>
      </c>
    </row>
    <row r="653" spans="1:2" x14ac:dyDescent="0.3">
      <c r="A653" t="s">
        <v>1298</v>
      </c>
      <c r="B653" s="66">
        <v>45759</v>
      </c>
    </row>
    <row r="654" spans="1:2" x14ac:dyDescent="0.3">
      <c r="A654" t="s">
        <v>1299</v>
      </c>
      <c r="B654" s="66">
        <v>45760</v>
      </c>
    </row>
    <row r="655" spans="1:2" x14ac:dyDescent="0.3">
      <c r="A655" t="s">
        <v>1300</v>
      </c>
      <c r="B655" s="66">
        <v>45761</v>
      </c>
    </row>
    <row r="656" spans="1:2" x14ac:dyDescent="0.3">
      <c r="A656" t="s">
        <v>1301</v>
      </c>
      <c r="B656" s="66">
        <v>45762</v>
      </c>
    </row>
    <row r="657" spans="1:2" x14ac:dyDescent="0.3">
      <c r="A657" t="s">
        <v>1302</v>
      </c>
      <c r="B657" s="66">
        <v>45763</v>
      </c>
    </row>
    <row r="658" spans="1:2" x14ac:dyDescent="0.3">
      <c r="A658" t="s">
        <v>1303</v>
      </c>
      <c r="B658" s="66">
        <v>45764</v>
      </c>
    </row>
    <row r="659" spans="1:2" x14ac:dyDescent="0.3">
      <c r="A659" t="s">
        <v>1304</v>
      </c>
      <c r="B659" s="66">
        <v>45765</v>
      </c>
    </row>
    <row r="660" spans="1:2" x14ac:dyDescent="0.3">
      <c r="A660" t="s">
        <v>1305</v>
      </c>
      <c r="B660" s="66">
        <v>45766</v>
      </c>
    </row>
    <row r="661" spans="1:2" x14ac:dyDescent="0.3">
      <c r="A661" t="s">
        <v>1306</v>
      </c>
      <c r="B661" s="66">
        <v>45767</v>
      </c>
    </row>
    <row r="662" spans="1:2" x14ac:dyDescent="0.3">
      <c r="A662" t="s">
        <v>1307</v>
      </c>
      <c r="B662" s="66">
        <v>45768</v>
      </c>
    </row>
    <row r="663" spans="1:2" x14ac:dyDescent="0.3">
      <c r="A663" t="s">
        <v>1308</v>
      </c>
      <c r="B663" s="66">
        <v>45769</v>
      </c>
    </row>
    <row r="664" spans="1:2" x14ac:dyDescent="0.3">
      <c r="A664" t="s">
        <v>1309</v>
      </c>
      <c r="B664" s="66">
        <v>45770</v>
      </c>
    </row>
    <row r="665" spans="1:2" x14ac:dyDescent="0.3">
      <c r="A665" t="s">
        <v>1310</v>
      </c>
      <c r="B665" s="66">
        <v>45771</v>
      </c>
    </row>
    <row r="666" spans="1:2" x14ac:dyDescent="0.3">
      <c r="A666" t="s">
        <v>1311</v>
      </c>
      <c r="B666" s="66">
        <v>45772</v>
      </c>
    </row>
    <row r="667" spans="1:2" x14ac:dyDescent="0.3">
      <c r="A667" t="s">
        <v>1312</v>
      </c>
      <c r="B667" s="66">
        <v>45773</v>
      </c>
    </row>
    <row r="668" spans="1:2" x14ac:dyDescent="0.3">
      <c r="A668" t="s">
        <v>1313</v>
      </c>
      <c r="B668" s="66">
        <v>45774</v>
      </c>
    </row>
    <row r="669" spans="1:2" x14ac:dyDescent="0.3">
      <c r="A669" t="s">
        <v>1314</v>
      </c>
      <c r="B669" s="66">
        <v>45775</v>
      </c>
    </row>
    <row r="670" spans="1:2" x14ac:dyDescent="0.3">
      <c r="A670" t="s">
        <v>1315</v>
      </c>
      <c r="B670" s="66">
        <v>45776</v>
      </c>
    </row>
    <row r="671" spans="1:2" x14ac:dyDescent="0.3">
      <c r="A671" t="s">
        <v>1316</v>
      </c>
      <c r="B671" s="66">
        <v>45777</v>
      </c>
    </row>
    <row r="672" spans="1:2" x14ac:dyDescent="0.3">
      <c r="A672" t="s">
        <v>1317</v>
      </c>
      <c r="B672" s="66">
        <v>45778</v>
      </c>
    </row>
    <row r="673" spans="1:2" x14ac:dyDescent="0.3">
      <c r="A673" t="s">
        <v>1318</v>
      </c>
      <c r="B673" s="66">
        <v>45779</v>
      </c>
    </row>
    <row r="674" spans="1:2" x14ac:dyDescent="0.3">
      <c r="A674" t="s">
        <v>1319</v>
      </c>
      <c r="B674" s="66">
        <v>45780</v>
      </c>
    </row>
    <row r="675" spans="1:2" x14ac:dyDescent="0.3">
      <c r="A675" t="s">
        <v>1320</v>
      </c>
      <c r="B675" s="66">
        <v>45781</v>
      </c>
    </row>
    <row r="676" spans="1:2" x14ac:dyDescent="0.3">
      <c r="A676" t="s">
        <v>1321</v>
      </c>
      <c r="B676" s="66">
        <v>45782</v>
      </c>
    </row>
    <row r="677" spans="1:2" x14ac:dyDescent="0.3">
      <c r="A677" t="s">
        <v>1322</v>
      </c>
      <c r="B677" s="66">
        <v>45783</v>
      </c>
    </row>
    <row r="678" spans="1:2" x14ac:dyDescent="0.3">
      <c r="A678" t="s">
        <v>1323</v>
      </c>
      <c r="B678" s="66">
        <v>45784</v>
      </c>
    </row>
    <row r="679" spans="1:2" x14ac:dyDescent="0.3">
      <c r="A679" t="s">
        <v>1324</v>
      </c>
      <c r="B679" s="66">
        <v>45785</v>
      </c>
    </row>
    <row r="680" spans="1:2" x14ac:dyDescent="0.3">
      <c r="A680" t="s">
        <v>1325</v>
      </c>
      <c r="B680" s="66">
        <v>45786</v>
      </c>
    </row>
    <row r="681" spans="1:2" x14ac:dyDescent="0.3">
      <c r="A681" t="s">
        <v>1326</v>
      </c>
      <c r="B681" s="66">
        <v>45787</v>
      </c>
    </row>
    <row r="682" spans="1:2" x14ac:dyDescent="0.3">
      <c r="A682" t="s">
        <v>1327</v>
      </c>
      <c r="B682" s="66">
        <v>45788</v>
      </c>
    </row>
    <row r="683" spans="1:2" x14ac:dyDescent="0.3">
      <c r="A683" t="s">
        <v>1328</v>
      </c>
      <c r="B683" s="66">
        <v>45789</v>
      </c>
    </row>
    <row r="684" spans="1:2" x14ac:dyDescent="0.3">
      <c r="A684" t="s">
        <v>1329</v>
      </c>
      <c r="B684" s="66">
        <v>45790</v>
      </c>
    </row>
    <row r="685" spans="1:2" x14ac:dyDescent="0.3">
      <c r="A685" t="s">
        <v>1330</v>
      </c>
      <c r="B685" s="66">
        <v>45791</v>
      </c>
    </row>
    <row r="686" spans="1:2" x14ac:dyDescent="0.3">
      <c r="A686" t="s">
        <v>1331</v>
      </c>
      <c r="B686" s="66">
        <v>45792</v>
      </c>
    </row>
    <row r="687" spans="1:2" x14ac:dyDescent="0.3">
      <c r="A687" t="s">
        <v>1332</v>
      </c>
      <c r="B687" s="66">
        <v>45793</v>
      </c>
    </row>
    <row r="688" spans="1:2" x14ac:dyDescent="0.3">
      <c r="A688" t="s">
        <v>1333</v>
      </c>
      <c r="B688" s="66">
        <v>45794</v>
      </c>
    </row>
    <row r="689" spans="1:2" x14ac:dyDescent="0.3">
      <c r="A689" t="s">
        <v>1334</v>
      </c>
      <c r="B689" s="66">
        <v>45795</v>
      </c>
    </row>
    <row r="690" spans="1:2" x14ac:dyDescent="0.3">
      <c r="A690" t="s">
        <v>1335</v>
      </c>
      <c r="B690" s="66">
        <v>45796</v>
      </c>
    </row>
    <row r="691" spans="1:2" x14ac:dyDescent="0.3">
      <c r="A691" t="s">
        <v>1336</v>
      </c>
      <c r="B691" s="66">
        <v>45797</v>
      </c>
    </row>
    <row r="692" spans="1:2" x14ac:dyDescent="0.3">
      <c r="A692" t="s">
        <v>1337</v>
      </c>
      <c r="B692" s="66">
        <v>45798</v>
      </c>
    </row>
    <row r="693" spans="1:2" x14ac:dyDescent="0.3">
      <c r="A693" t="s">
        <v>1338</v>
      </c>
      <c r="B693" s="66">
        <v>45799</v>
      </c>
    </row>
    <row r="694" spans="1:2" x14ac:dyDescent="0.3">
      <c r="A694" t="s">
        <v>1339</v>
      </c>
      <c r="B694" s="66">
        <v>45800</v>
      </c>
    </row>
    <row r="695" spans="1:2" x14ac:dyDescent="0.3">
      <c r="A695" t="s">
        <v>1340</v>
      </c>
      <c r="B695" s="66">
        <v>45801</v>
      </c>
    </row>
    <row r="696" spans="1:2" x14ac:dyDescent="0.3">
      <c r="A696" t="s">
        <v>1341</v>
      </c>
      <c r="B696" s="66">
        <v>45802</v>
      </c>
    </row>
    <row r="697" spans="1:2" x14ac:dyDescent="0.3">
      <c r="A697" t="s">
        <v>1342</v>
      </c>
      <c r="B697" s="66">
        <v>45803</v>
      </c>
    </row>
    <row r="698" spans="1:2" x14ac:dyDescent="0.3">
      <c r="A698" t="s">
        <v>1343</v>
      </c>
      <c r="B698" s="66">
        <v>45804</v>
      </c>
    </row>
    <row r="699" spans="1:2" x14ac:dyDescent="0.3">
      <c r="A699" t="s">
        <v>1344</v>
      </c>
      <c r="B699" s="66">
        <v>45805</v>
      </c>
    </row>
    <row r="700" spans="1:2" x14ac:dyDescent="0.3">
      <c r="A700" t="s">
        <v>1345</v>
      </c>
      <c r="B700" s="66">
        <v>45806</v>
      </c>
    </row>
    <row r="701" spans="1:2" x14ac:dyDescent="0.3">
      <c r="A701" t="s">
        <v>1346</v>
      </c>
      <c r="B701" s="66">
        <v>45807</v>
      </c>
    </row>
    <row r="702" spans="1:2" x14ac:dyDescent="0.3">
      <c r="A702" t="s">
        <v>1347</v>
      </c>
      <c r="B702" s="66">
        <v>45808</v>
      </c>
    </row>
    <row r="703" spans="1:2" x14ac:dyDescent="0.3">
      <c r="A703" t="s">
        <v>1348</v>
      </c>
      <c r="B703" s="66">
        <v>45809</v>
      </c>
    </row>
    <row r="704" spans="1:2" x14ac:dyDescent="0.3">
      <c r="A704" t="s">
        <v>1349</v>
      </c>
      <c r="B704" s="66">
        <v>45810</v>
      </c>
    </row>
    <row r="705" spans="1:2" x14ac:dyDescent="0.3">
      <c r="A705" t="s">
        <v>1350</v>
      </c>
      <c r="B705" s="66">
        <v>45811</v>
      </c>
    </row>
    <row r="706" spans="1:2" x14ac:dyDescent="0.3">
      <c r="A706" t="s">
        <v>1351</v>
      </c>
      <c r="B706" s="66">
        <v>45812</v>
      </c>
    </row>
    <row r="707" spans="1:2" x14ac:dyDescent="0.3">
      <c r="A707" t="s">
        <v>1352</v>
      </c>
      <c r="B707" s="66">
        <v>45813</v>
      </c>
    </row>
    <row r="708" spans="1:2" x14ac:dyDescent="0.3">
      <c r="A708" t="s">
        <v>1353</v>
      </c>
      <c r="B708" s="66">
        <v>45814</v>
      </c>
    </row>
    <row r="709" spans="1:2" x14ac:dyDescent="0.3">
      <c r="A709" t="s">
        <v>1354</v>
      </c>
      <c r="B709" s="66">
        <v>45815</v>
      </c>
    </row>
    <row r="710" spans="1:2" x14ac:dyDescent="0.3">
      <c r="A710" t="s">
        <v>1355</v>
      </c>
      <c r="B710" s="66">
        <v>45816</v>
      </c>
    </row>
    <row r="711" spans="1:2" x14ac:dyDescent="0.3">
      <c r="A711" t="s">
        <v>1356</v>
      </c>
      <c r="B711" s="66">
        <v>45817</v>
      </c>
    </row>
    <row r="712" spans="1:2" x14ac:dyDescent="0.3">
      <c r="A712" t="s">
        <v>115</v>
      </c>
      <c r="B712" s="66">
        <v>45818</v>
      </c>
    </row>
    <row r="713" spans="1:2" x14ac:dyDescent="0.3">
      <c r="A713" t="s">
        <v>1357</v>
      </c>
      <c r="B713" s="66">
        <v>45819</v>
      </c>
    </row>
    <row r="714" spans="1:2" x14ac:dyDescent="0.3">
      <c r="A714" t="s">
        <v>1358</v>
      </c>
      <c r="B714" s="66">
        <v>45820</v>
      </c>
    </row>
    <row r="715" spans="1:2" x14ac:dyDescent="0.3">
      <c r="A715" t="s">
        <v>1359</v>
      </c>
      <c r="B715" s="66">
        <v>45821</v>
      </c>
    </row>
    <row r="716" spans="1:2" x14ac:dyDescent="0.3">
      <c r="A716" t="s">
        <v>1360</v>
      </c>
      <c r="B716" s="66">
        <v>45822</v>
      </c>
    </row>
    <row r="717" spans="1:2" x14ac:dyDescent="0.3">
      <c r="A717" t="s">
        <v>1361</v>
      </c>
      <c r="B717" s="66">
        <v>45823</v>
      </c>
    </row>
    <row r="718" spans="1:2" x14ac:dyDescent="0.3">
      <c r="A718" t="s">
        <v>1362</v>
      </c>
      <c r="B718" s="66">
        <v>45824</v>
      </c>
    </row>
    <row r="719" spans="1:2" x14ac:dyDescent="0.3">
      <c r="A719" t="s">
        <v>1363</v>
      </c>
      <c r="B719" s="66">
        <v>45825</v>
      </c>
    </row>
    <row r="720" spans="1:2" x14ac:dyDescent="0.3">
      <c r="A720" t="s">
        <v>1364</v>
      </c>
      <c r="B720" s="66">
        <v>45826</v>
      </c>
    </row>
    <row r="721" spans="1:2" x14ac:dyDescent="0.3">
      <c r="A721" t="s">
        <v>1365</v>
      </c>
      <c r="B721" s="66">
        <v>45827</v>
      </c>
    </row>
    <row r="722" spans="1:2" x14ac:dyDescent="0.3">
      <c r="A722" t="s">
        <v>1366</v>
      </c>
      <c r="B722" s="66">
        <v>45828</v>
      </c>
    </row>
    <row r="723" spans="1:2" x14ac:dyDescent="0.3">
      <c r="A723" t="s">
        <v>1367</v>
      </c>
      <c r="B723" s="66">
        <v>45829</v>
      </c>
    </row>
    <row r="724" spans="1:2" x14ac:dyDescent="0.3">
      <c r="A724" t="s">
        <v>1368</v>
      </c>
      <c r="B724" s="66">
        <v>45830</v>
      </c>
    </row>
    <row r="725" spans="1:2" x14ac:dyDescent="0.3">
      <c r="A725" t="s">
        <v>1369</v>
      </c>
      <c r="B725" s="66">
        <v>45831</v>
      </c>
    </row>
    <row r="726" spans="1:2" x14ac:dyDescent="0.3">
      <c r="A726" t="s">
        <v>1370</v>
      </c>
      <c r="B726" s="66">
        <v>45832</v>
      </c>
    </row>
    <row r="727" spans="1:2" x14ac:dyDescent="0.3">
      <c r="A727" t="s">
        <v>1371</v>
      </c>
      <c r="B727" s="66">
        <v>45833</v>
      </c>
    </row>
    <row r="728" spans="1:2" x14ac:dyDescent="0.3">
      <c r="A728" t="s">
        <v>1372</v>
      </c>
      <c r="B728" s="66">
        <v>45834</v>
      </c>
    </row>
    <row r="729" spans="1:2" x14ac:dyDescent="0.3">
      <c r="A729" t="s">
        <v>1373</v>
      </c>
      <c r="B729" s="66">
        <v>45835</v>
      </c>
    </row>
    <row r="730" spans="1:2" x14ac:dyDescent="0.3">
      <c r="A730" t="s">
        <v>1374</v>
      </c>
      <c r="B730" s="66">
        <v>45836</v>
      </c>
    </row>
    <row r="731" spans="1:2" x14ac:dyDescent="0.3">
      <c r="A731" t="s">
        <v>1375</v>
      </c>
      <c r="B731" s="66">
        <v>45837</v>
      </c>
    </row>
    <row r="732" spans="1:2" x14ac:dyDescent="0.3">
      <c r="A732" t="s">
        <v>1376</v>
      </c>
      <c r="B732" s="66">
        <v>45838</v>
      </c>
    </row>
    <row r="733" spans="1:2" x14ac:dyDescent="0.3">
      <c r="A733" t="s">
        <v>1377</v>
      </c>
    </row>
    <row r="734" spans="1:2" x14ac:dyDescent="0.3">
      <c r="A734" t="s">
        <v>1378</v>
      </c>
    </row>
    <row r="735" spans="1:2" x14ac:dyDescent="0.3">
      <c r="A735" t="s">
        <v>1379</v>
      </c>
    </row>
    <row r="736" spans="1:2" x14ac:dyDescent="0.3">
      <c r="A736" t="s">
        <v>1380</v>
      </c>
    </row>
    <row r="737" spans="1:1" x14ac:dyDescent="0.3">
      <c r="A737" t="s">
        <v>1381</v>
      </c>
    </row>
    <row r="738" spans="1:1" x14ac:dyDescent="0.3">
      <c r="A738" t="s">
        <v>1382</v>
      </c>
    </row>
    <row r="739" spans="1:1" x14ac:dyDescent="0.3">
      <c r="A739" t="s">
        <v>1383</v>
      </c>
    </row>
    <row r="740" spans="1:1" x14ac:dyDescent="0.3">
      <c r="A740" t="s">
        <v>1384</v>
      </c>
    </row>
    <row r="741" spans="1:1" x14ac:dyDescent="0.3">
      <c r="A741" t="s">
        <v>1385</v>
      </c>
    </row>
    <row r="742" spans="1:1" x14ac:dyDescent="0.3">
      <c r="A742" t="s">
        <v>1386</v>
      </c>
    </row>
    <row r="743" spans="1:1" x14ac:dyDescent="0.3">
      <c r="A743" t="s">
        <v>1387</v>
      </c>
    </row>
    <row r="744" spans="1:1" x14ac:dyDescent="0.3">
      <c r="A744" t="s">
        <v>1388</v>
      </c>
    </row>
    <row r="745" spans="1:1" x14ac:dyDescent="0.3">
      <c r="A745" t="s">
        <v>1389</v>
      </c>
    </row>
    <row r="746" spans="1:1" x14ac:dyDescent="0.3">
      <c r="A746" t="s">
        <v>1390</v>
      </c>
    </row>
    <row r="747" spans="1:1" x14ac:dyDescent="0.3">
      <c r="A747" t="s">
        <v>1391</v>
      </c>
    </row>
    <row r="748" spans="1:1" x14ac:dyDescent="0.3">
      <c r="A748" t="s">
        <v>1392</v>
      </c>
    </row>
    <row r="749" spans="1:1" x14ac:dyDescent="0.3">
      <c r="A749" t="s">
        <v>1393</v>
      </c>
    </row>
    <row r="750" spans="1:1" x14ac:dyDescent="0.3">
      <c r="A750" t="s">
        <v>1394</v>
      </c>
    </row>
    <row r="751" spans="1:1" x14ac:dyDescent="0.3">
      <c r="A751" t="s">
        <v>1395</v>
      </c>
    </row>
    <row r="752" spans="1:1" x14ac:dyDescent="0.3">
      <c r="A752" t="s">
        <v>1396</v>
      </c>
    </row>
    <row r="753" spans="1:1" x14ac:dyDescent="0.3">
      <c r="A753" t="s">
        <v>1397</v>
      </c>
    </row>
    <row r="754" spans="1:1" x14ac:dyDescent="0.3">
      <c r="A754" t="s">
        <v>1398</v>
      </c>
    </row>
    <row r="755" spans="1:1" x14ac:dyDescent="0.3">
      <c r="A755" t="s">
        <v>1399</v>
      </c>
    </row>
    <row r="756" spans="1:1" x14ac:dyDescent="0.3">
      <c r="A756" t="s">
        <v>1400</v>
      </c>
    </row>
    <row r="757" spans="1:1" x14ac:dyDescent="0.3">
      <c r="A757" t="s">
        <v>1401</v>
      </c>
    </row>
    <row r="758" spans="1:1" x14ac:dyDescent="0.3">
      <c r="A758" t="s">
        <v>1402</v>
      </c>
    </row>
    <row r="759" spans="1:1" x14ac:dyDescent="0.3">
      <c r="A759" t="s">
        <v>1403</v>
      </c>
    </row>
    <row r="760" spans="1:1" x14ac:dyDescent="0.3">
      <c r="A760" t="s">
        <v>1404</v>
      </c>
    </row>
    <row r="761" spans="1:1" x14ac:dyDescent="0.3">
      <c r="A761" t="s">
        <v>1405</v>
      </c>
    </row>
    <row r="762" spans="1:1" x14ac:dyDescent="0.3">
      <c r="A762" t="s">
        <v>1406</v>
      </c>
    </row>
    <row r="763" spans="1:1" x14ac:dyDescent="0.3">
      <c r="A763" t="s">
        <v>1407</v>
      </c>
    </row>
    <row r="764" spans="1:1" x14ac:dyDescent="0.3">
      <c r="A764" t="s">
        <v>1408</v>
      </c>
    </row>
    <row r="765" spans="1:1" x14ac:dyDescent="0.3">
      <c r="A765" t="s">
        <v>1409</v>
      </c>
    </row>
  </sheetData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CB738-153C-4DFE-85F2-A41DE2553DF8}">
  <dimension ref="A1:V771"/>
  <sheetViews>
    <sheetView zoomScaleNormal="100" workbookViewId="0">
      <pane ySplit="1" topLeftCell="A2" activePane="bottomLeft" state="frozen"/>
      <selection activeCell="O20" sqref="O20:S20"/>
      <selection pane="bottomLeft" activeCell="O20" sqref="O20:S20"/>
    </sheetView>
  </sheetViews>
  <sheetFormatPr defaultRowHeight="14.4" x14ac:dyDescent="0.3"/>
  <cols>
    <col min="1" max="1" width="66.44140625" bestFit="1" customWidth="1"/>
    <col min="2" max="2" width="15.109375" bestFit="1" customWidth="1"/>
    <col min="3" max="3" width="27.33203125" style="66" bestFit="1" customWidth="1"/>
    <col min="4" max="4" width="12.5546875" style="66" customWidth="1"/>
    <col min="5" max="5" width="10.44140625" bestFit="1" customWidth="1"/>
    <col min="6" max="6" width="8.44140625" bestFit="1" customWidth="1"/>
    <col min="7" max="7" width="10.33203125" style="66" bestFit="1" customWidth="1"/>
    <col min="8" max="8" width="28" bestFit="1" customWidth="1"/>
    <col min="9" max="9" width="27.88671875" bestFit="1" customWidth="1"/>
    <col min="10" max="10" width="6" customWidth="1"/>
    <col min="11" max="11" width="19.109375" bestFit="1" customWidth="1"/>
    <col min="12" max="12" width="28.5546875" bestFit="1" customWidth="1"/>
    <col min="13" max="13" width="11.109375" customWidth="1"/>
    <col min="14" max="14" width="39.109375" bestFit="1" customWidth="1"/>
    <col min="15" max="15" width="16" customWidth="1"/>
    <col min="16" max="16" width="6.109375" customWidth="1"/>
    <col min="17" max="17" width="33.6640625" bestFit="1" customWidth="1"/>
    <col min="18" max="18" width="28.6640625" bestFit="1" customWidth="1"/>
    <col min="19" max="19" width="16.44140625" bestFit="1" customWidth="1"/>
    <col min="20" max="20" width="20" customWidth="1"/>
  </cols>
  <sheetData>
    <row r="1" spans="1:22" s="68" customFormat="1" x14ac:dyDescent="0.3">
      <c r="A1" s="68" t="s">
        <v>295</v>
      </c>
      <c r="B1" s="68" t="s">
        <v>2</v>
      </c>
      <c r="C1" s="69" t="s">
        <v>299</v>
      </c>
      <c r="D1" s="69" t="s">
        <v>300</v>
      </c>
      <c r="E1" s="68" t="s">
        <v>297</v>
      </c>
      <c r="F1" s="68" t="s">
        <v>500</v>
      </c>
      <c r="G1" s="69" t="s">
        <v>501</v>
      </c>
      <c r="H1" s="68" t="s">
        <v>502</v>
      </c>
      <c r="I1" s="68" t="s">
        <v>99</v>
      </c>
      <c r="J1" s="68" t="s">
        <v>503</v>
      </c>
      <c r="K1" s="68" t="s">
        <v>504</v>
      </c>
      <c r="L1" s="68" t="s">
        <v>1410</v>
      </c>
      <c r="M1" s="68" t="s">
        <v>506</v>
      </c>
      <c r="N1" s="68" t="s">
        <v>507</v>
      </c>
      <c r="O1" s="68" t="s">
        <v>508</v>
      </c>
      <c r="P1" s="68" t="s">
        <v>509</v>
      </c>
      <c r="Q1" s="68" t="s">
        <v>510</v>
      </c>
      <c r="R1" s="68" t="s">
        <v>511</v>
      </c>
      <c r="S1" s="68" t="s">
        <v>512</v>
      </c>
      <c r="T1" s="68" t="s">
        <v>513</v>
      </c>
      <c r="U1" s="68" t="s">
        <v>3</v>
      </c>
      <c r="V1" s="68" t="s">
        <v>1411</v>
      </c>
    </row>
    <row r="2" spans="1:22" x14ac:dyDescent="0.3">
      <c r="K2" s="68"/>
      <c r="L2" t="s">
        <v>151</v>
      </c>
      <c r="S2" s="68"/>
      <c r="T2" s="68"/>
      <c r="U2" s="238" t="s">
        <v>332</v>
      </c>
      <c r="V2" s="238" t="e" vm="2">
        <v>#VALUE!</v>
      </c>
    </row>
    <row r="3" spans="1:22" x14ac:dyDescent="0.3">
      <c r="A3" t="s">
        <v>1412</v>
      </c>
      <c r="B3" t="s">
        <v>1412</v>
      </c>
      <c r="C3" t="s">
        <v>1412</v>
      </c>
      <c r="D3" t="s">
        <v>1412</v>
      </c>
      <c r="E3" t="s">
        <v>1412</v>
      </c>
      <c r="F3" t="s">
        <v>1412</v>
      </c>
      <c r="G3" t="s">
        <v>1412</v>
      </c>
      <c r="H3" t="s">
        <v>1412</v>
      </c>
      <c r="I3" t="s">
        <v>1412</v>
      </c>
      <c r="J3" t="s">
        <v>1412</v>
      </c>
      <c r="K3" t="s">
        <v>1412</v>
      </c>
      <c r="L3" t="s">
        <v>153</v>
      </c>
      <c r="M3" t="s">
        <v>1412</v>
      </c>
      <c r="N3" t="s">
        <v>1412</v>
      </c>
      <c r="O3" t="s">
        <v>1412</v>
      </c>
      <c r="P3" t="s">
        <v>1412</v>
      </c>
      <c r="Q3" t="s">
        <v>1412</v>
      </c>
      <c r="R3" t="s">
        <v>1412</v>
      </c>
      <c r="S3" t="s">
        <v>1412</v>
      </c>
      <c r="T3" t="s">
        <v>1412</v>
      </c>
      <c r="U3" s="239" t="s">
        <v>337</v>
      </c>
      <c r="V3" s="238" t="e" vm="2">
        <v>#VALUE!</v>
      </c>
    </row>
    <row r="4" spans="1:22" x14ac:dyDescent="0.3">
      <c r="A4" s="1" t="s">
        <v>329</v>
      </c>
      <c r="B4" t="s">
        <v>420</v>
      </c>
      <c r="C4" s="60">
        <v>45481</v>
      </c>
      <c r="D4" s="60">
        <v>45492</v>
      </c>
      <c r="E4" t="s">
        <v>332</v>
      </c>
      <c r="F4" t="s">
        <v>110</v>
      </c>
      <c r="G4" s="66">
        <v>45108</v>
      </c>
      <c r="H4" t="s">
        <v>38</v>
      </c>
      <c r="I4" t="s">
        <v>514</v>
      </c>
      <c r="J4">
        <v>1</v>
      </c>
      <c r="K4" t="s">
        <v>155</v>
      </c>
      <c r="L4" s="229" t="s">
        <v>187</v>
      </c>
      <c r="M4" t="s">
        <v>108</v>
      </c>
      <c r="N4" t="s">
        <v>516</v>
      </c>
      <c r="O4" t="s">
        <v>517</v>
      </c>
      <c r="P4" t="s">
        <v>346</v>
      </c>
      <c r="Q4" t="s">
        <v>518</v>
      </c>
      <c r="R4" t="s">
        <v>518</v>
      </c>
      <c r="S4" t="s">
        <v>1413</v>
      </c>
      <c r="T4" t="s">
        <v>1414</v>
      </c>
      <c r="U4" s="238"/>
      <c r="V4" s="238"/>
    </row>
    <row r="5" spans="1:22" x14ac:dyDescent="0.3">
      <c r="A5" s="1" t="s">
        <v>333</v>
      </c>
      <c r="B5" t="s">
        <v>390</v>
      </c>
      <c r="C5" s="60">
        <v>45486</v>
      </c>
      <c r="D5" s="60">
        <v>45486</v>
      </c>
      <c r="E5" t="s">
        <v>337</v>
      </c>
      <c r="F5" t="s">
        <v>519</v>
      </c>
      <c r="G5" s="66">
        <v>45109</v>
      </c>
      <c r="H5" t="s">
        <v>520</v>
      </c>
      <c r="I5" t="s">
        <v>521</v>
      </c>
      <c r="J5">
        <v>2</v>
      </c>
      <c r="K5" t="s">
        <v>552</v>
      </c>
      <c r="L5" s="229" t="s">
        <v>183</v>
      </c>
      <c r="M5" t="s">
        <v>245</v>
      </c>
      <c r="N5" t="s">
        <v>523</v>
      </c>
      <c r="O5" t="s">
        <v>524</v>
      </c>
      <c r="P5" t="s">
        <v>525</v>
      </c>
      <c r="Q5" t="s">
        <v>526</v>
      </c>
      <c r="R5" t="s">
        <v>526</v>
      </c>
      <c r="S5" t="s">
        <v>1415</v>
      </c>
      <c r="T5" t="s">
        <v>1416</v>
      </c>
    </row>
    <row r="6" spans="1:22" x14ac:dyDescent="0.3">
      <c r="A6" s="1" t="s">
        <v>336</v>
      </c>
      <c r="B6" t="s">
        <v>414</v>
      </c>
      <c r="C6" s="60">
        <v>45487</v>
      </c>
      <c r="D6" s="60">
        <v>45487</v>
      </c>
      <c r="F6" t="s">
        <v>85</v>
      </c>
      <c r="G6" s="66">
        <v>45110</v>
      </c>
      <c r="H6" t="s">
        <v>527</v>
      </c>
      <c r="I6" t="s">
        <v>528</v>
      </c>
      <c r="J6">
        <v>3</v>
      </c>
      <c r="K6" t="s">
        <v>120</v>
      </c>
      <c r="L6" t="s">
        <v>155</v>
      </c>
      <c r="M6" t="s">
        <v>247</v>
      </c>
      <c r="N6" t="s">
        <v>530</v>
      </c>
      <c r="O6" t="s">
        <v>531</v>
      </c>
      <c r="Q6" t="s">
        <v>532</v>
      </c>
      <c r="R6" t="s">
        <v>532</v>
      </c>
      <c r="S6" t="s">
        <v>1417</v>
      </c>
      <c r="T6" t="s">
        <v>1418</v>
      </c>
    </row>
    <row r="7" spans="1:22" x14ac:dyDescent="0.3">
      <c r="A7" s="1" t="s">
        <v>338</v>
      </c>
      <c r="B7" t="s">
        <v>478</v>
      </c>
      <c r="C7" s="60">
        <v>45493</v>
      </c>
      <c r="D7" s="60">
        <v>45493</v>
      </c>
      <c r="F7" t="s">
        <v>533</v>
      </c>
      <c r="G7" s="66">
        <v>45111</v>
      </c>
      <c r="H7" t="s">
        <v>534</v>
      </c>
      <c r="I7" t="s">
        <v>535</v>
      </c>
      <c r="J7">
        <v>4</v>
      </c>
      <c r="K7" t="s">
        <v>164</v>
      </c>
      <c r="L7" t="s">
        <v>154</v>
      </c>
      <c r="M7" t="s">
        <v>249</v>
      </c>
      <c r="N7" t="s">
        <v>537</v>
      </c>
      <c r="O7" t="s">
        <v>538</v>
      </c>
      <c r="Q7" t="s">
        <v>539</v>
      </c>
      <c r="R7" t="s">
        <v>539</v>
      </c>
      <c r="S7" t="s">
        <v>1419</v>
      </c>
      <c r="T7" t="s">
        <v>1420</v>
      </c>
    </row>
    <row r="8" spans="1:22" x14ac:dyDescent="0.3">
      <c r="A8" s="1" t="s">
        <v>340</v>
      </c>
      <c r="B8" t="s">
        <v>363</v>
      </c>
      <c r="C8" s="60">
        <v>45494</v>
      </c>
      <c r="D8" s="60">
        <v>45494</v>
      </c>
      <c r="F8" t="s">
        <v>79</v>
      </c>
      <c r="G8" s="66">
        <v>45112</v>
      </c>
      <c r="H8" t="s">
        <v>540</v>
      </c>
      <c r="I8" t="s">
        <v>541</v>
      </c>
      <c r="J8">
        <v>5</v>
      </c>
      <c r="K8" t="s">
        <v>128</v>
      </c>
      <c r="L8" t="s">
        <v>156</v>
      </c>
      <c r="M8" t="s">
        <v>111</v>
      </c>
      <c r="N8" t="s">
        <v>542</v>
      </c>
      <c r="O8" t="s">
        <v>543</v>
      </c>
      <c r="Q8" t="s">
        <v>544</v>
      </c>
      <c r="R8" t="s">
        <v>544</v>
      </c>
      <c r="S8" t="s">
        <v>1421</v>
      </c>
      <c r="T8" t="s">
        <v>1422</v>
      </c>
    </row>
    <row r="9" spans="1:22" x14ac:dyDescent="0.3">
      <c r="A9" s="1" t="s">
        <v>341</v>
      </c>
      <c r="B9" t="s">
        <v>330</v>
      </c>
      <c r="C9" s="60">
        <v>45499</v>
      </c>
      <c r="D9" s="60">
        <v>45499</v>
      </c>
      <c r="F9" t="s">
        <v>82</v>
      </c>
      <c r="G9" s="66">
        <v>45113</v>
      </c>
      <c r="H9" t="s">
        <v>545</v>
      </c>
      <c r="I9" t="s">
        <v>546</v>
      </c>
      <c r="J9">
        <v>6</v>
      </c>
      <c r="K9" t="s">
        <v>166</v>
      </c>
      <c r="L9" s="229" t="s">
        <v>198</v>
      </c>
      <c r="M9" t="s">
        <v>250</v>
      </c>
      <c r="N9" t="s">
        <v>547</v>
      </c>
      <c r="Q9" t="s">
        <v>548</v>
      </c>
      <c r="S9" t="s">
        <v>1423</v>
      </c>
      <c r="T9" t="s">
        <v>1424</v>
      </c>
    </row>
    <row r="10" spans="1:22" x14ac:dyDescent="0.3">
      <c r="A10" s="1" t="s">
        <v>342</v>
      </c>
      <c r="B10" t="s">
        <v>359</v>
      </c>
      <c r="C10" s="60">
        <v>45500</v>
      </c>
      <c r="D10" s="60">
        <v>45500</v>
      </c>
      <c r="F10" t="s">
        <v>549</v>
      </c>
      <c r="G10" s="66">
        <v>45114</v>
      </c>
      <c r="H10" t="s">
        <v>550</v>
      </c>
      <c r="I10" t="s">
        <v>551</v>
      </c>
      <c r="J10">
        <v>7</v>
      </c>
      <c r="K10" t="s">
        <v>157</v>
      </c>
      <c r="L10" t="s">
        <v>162</v>
      </c>
      <c r="M10" t="s">
        <v>252</v>
      </c>
      <c r="N10" t="s">
        <v>554</v>
      </c>
      <c r="S10" t="s">
        <v>1425</v>
      </c>
      <c r="T10" t="s">
        <v>1426</v>
      </c>
    </row>
    <row r="11" spans="1:22" x14ac:dyDescent="0.3">
      <c r="A11" s="1" t="s">
        <v>343</v>
      </c>
      <c r="B11" t="s">
        <v>402</v>
      </c>
      <c r="C11" s="60">
        <v>45501</v>
      </c>
      <c r="D11" s="60">
        <v>45501</v>
      </c>
      <c r="F11" t="s">
        <v>555</v>
      </c>
      <c r="G11" s="66">
        <v>45115</v>
      </c>
      <c r="H11" t="s">
        <v>556</v>
      </c>
      <c r="I11" t="s">
        <v>557</v>
      </c>
      <c r="J11">
        <v>8</v>
      </c>
      <c r="K11" t="s">
        <v>169</v>
      </c>
      <c r="L11" t="s">
        <v>120</v>
      </c>
      <c r="M11" t="s">
        <v>254</v>
      </c>
      <c r="N11" t="s">
        <v>109</v>
      </c>
      <c r="S11" t="s">
        <v>1427</v>
      </c>
      <c r="T11" t="s">
        <v>1428</v>
      </c>
    </row>
    <row r="12" spans="1:22" x14ac:dyDescent="0.3">
      <c r="A12" s="1" t="s">
        <v>347</v>
      </c>
      <c r="B12" t="s">
        <v>339</v>
      </c>
      <c r="C12" s="60">
        <v>45505</v>
      </c>
      <c r="D12" s="60">
        <v>45505</v>
      </c>
      <c r="F12" t="s">
        <v>88</v>
      </c>
      <c r="G12" s="66">
        <v>45116</v>
      </c>
      <c r="H12" t="s">
        <v>559</v>
      </c>
      <c r="I12" t="s">
        <v>560</v>
      </c>
      <c r="J12">
        <v>9</v>
      </c>
      <c r="K12" t="s">
        <v>138</v>
      </c>
      <c r="L12" t="s">
        <v>164</v>
      </c>
      <c r="M12" t="s">
        <v>255</v>
      </c>
      <c r="N12" t="s">
        <v>562</v>
      </c>
      <c r="S12" t="s">
        <v>1429</v>
      </c>
      <c r="T12" t="s">
        <v>1430</v>
      </c>
    </row>
    <row r="13" spans="1:22" x14ac:dyDescent="0.3">
      <c r="A13" s="1" t="s">
        <v>348</v>
      </c>
      <c r="B13" t="s">
        <v>344</v>
      </c>
      <c r="C13" s="60">
        <v>45507</v>
      </c>
      <c r="D13" s="60">
        <v>45507</v>
      </c>
      <c r="F13" t="s">
        <v>83</v>
      </c>
      <c r="G13" s="66">
        <v>45117</v>
      </c>
      <c r="H13" t="s">
        <v>563</v>
      </c>
      <c r="I13" t="s">
        <v>564</v>
      </c>
      <c r="J13">
        <v>10</v>
      </c>
      <c r="K13" t="s">
        <v>167</v>
      </c>
      <c r="L13" t="s">
        <v>73</v>
      </c>
      <c r="M13" t="s">
        <v>256</v>
      </c>
      <c r="N13" t="s">
        <v>566</v>
      </c>
      <c r="S13" t="s">
        <v>1431</v>
      </c>
      <c r="T13" t="s">
        <v>1432</v>
      </c>
    </row>
    <row r="14" spans="1:22" x14ac:dyDescent="0.3">
      <c r="A14" s="1" t="s">
        <v>349</v>
      </c>
      <c r="B14" t="s">
        <v>496</v>
      </c>
      <c r="C14" s="60">
        <v>45508</v>
      </c>
      <c r="D14" s="60">
        <v>45508</v>
      </c>
      <c r="F14" t="s">
        <v>567</v>
      </c>
      <c r="G14" s="66">
        <v>45118</v>
      </c>
      <c r="H14" t="s">
        <v>568</v>
      </c>
      <c r="I14" t="s">
        <v>569</v>
      </c>
      <c r="J14">
        <v>11</v>
      </c>
      <c r="K14" t="s">
        <v>125</v>
      </c>
      <c r="L14" t="s">
        <v>159</v>
      </c>
      <c r="M14" t="s">
        <v>257</v>
      </c>
      <c r="N14" t="s">
        <v>571</v>
      </c>
      <c r="S14" t="s">
        <v>1433</v>
      </c>
      <c r="T14" t="s">
        <v>1434</v>
      </c>
    </row>
    <row r="15" spans="1:22" ht="15" thickBot="1" x14ac:dyDescent="0.35">
      <c r="A15" s="1" t="s">
        <v>350</v>
      </c>
      <c r="B15" t="s">
        <v>418</v>
      </c>
      <c r="C15" s="57">
        <v>45520</v>
      </c>
      <c r="D15" s="57">
        <v>45520</v>
      </c>
      <c r="F15" t="s">
        <v>572</v>
      </c>
      <c r="G15" s="66">
        <v>45119</v>
      </c>
      <c r="H15" t="s">
        <v>573</v>
      </c>
      <c r="I15" t="s">
        <v>574</v>
      </c>
      <c r="J15">
        <v>12</v>
      </c>
      <c r="K15" t="s">
        <v>126</v>
      </c>
      <c r="L15" t="s">
        <v>161</v>
      </c>
      <c r="M15" t="s">
        <v>259</v>
      </c>
      <c r="N15" t="s">
        <v>576</v>
      </c>
      <c r="S15" t="s">
        <v>1435</v>
      </c>
      <c r="T15" t="s">
        <v>1436</v>
      </c>
    </row>
    <row r="16" spans="1:22" x14ac:dyDescent="0.3">
      <c r="A16" s="1" t="s">
        <v>351</v>
      </c>
      <c r="B16" t="s">
        <v>461</v>
      </c>
      <c r="C16" s="60">
        <v>45521</v>
      </c>
      <c r="D16" s="60">
        <v>45521</v>
      </c>
      <c r="F16" t="s">
        <v>577</v>
      </c>
      <c r="G16" s="66">
        <v>45120</v>
      </c>
      <c r="H16" t="s">
        <v>578</v>
      </c>
      <c r="I16" t="s">
        <v>579</v>
      </c>
      <c r="J16">
        <v>13</v>
      </c>
      <c r="K16" t="s">
        <v>129</v>
      </c>
      <c r="L16" s="229" t="s">
        <v>200</v>
      </c>
      <c r="M16" t="s">
        <v>261</v>
      </c>
      <c r="N16" t="s">
        <v>581</v>
      </c>
      <c r="S16" t="s">
        <v>1437</v>
      </c>
      <c r="T16" t="s">
        <v>1438</v>
      </c>
    </row>
    <row r="17" spans="1:20" x14ac:dyDescent="0.3">
      <c r="A17" s="1" t="s">
        <v>352</v>
      </c>
      <c r="B17" t="s">
        <v>408</v>
      </c>
      <c r="C17" s="60">
        <v>45524</v>
      </c>
      <c r="D17" s="60">
        <v>45524</v>
      </c>
      <c r="F17" t="s">
        <v>582</v>
      </c>
      <c r="G17" s="66">
        <v>45121</v>
      </c>
      <c r="H17" t="s">
        <v>583</v>
      </c>
      <c r="I17" t="s">
        <v>584</v>
      </c>
      <c r="J17">
        <v>14</v>
      </c>
      <c r="K17" t="s">
        <v>132</v>
      </c>
      <c r="L17" t="s">
        <v>163</v>
      </c>
      <c r="M17" t="s">
        <v>263</v>
      </c>
      <c r="N17" t="s">
        <v>586</v>
      </c>
      <c r="S17" t="s">
        <v>1439</v>
      </c>
      <c r="T17" t="s">
        <v>1440</v>
      </c>
    </row>
    <row r="18" spans="1:20" x14ac:dyDescent="0.3">
      <c r="A18" s="1" t="s">
        <v>353</v>
      </c>
      <c r="B18" t="s">
        <v>378</v>
      </c>
      <c r="C18" s="60">
        <v>45528</v>
      </c>
      <c r="D18" s="60">
        <v>45528</v>
      </c>
      <c r="F18" t="s">
        <v>91</v>
      </c>
      <c r="G18" s="66">
        <v>45122</v>
      </c>
      <c r="H18" t="s">
        <v>587</v>
      </c>
      <c r="I18" t="s">
        <v>588</v>
      </c>
      <c r="J18">
        <v>15</v>
      </c>
      <c r="K18" t="s">
        <v>1441</v>
      </c>
      <c r="L18" t="s">
        <v>165</v>
      </c>
      <c r="M18" t="s">
        <v>265</v>
      </c>
      <c r="N18" t="s">
        <v>590</v>
      </c>
      <c r="S18" t="s">
        <v>1442</v>
      </c>
      <c r="T18" t="s">
        <v>1443</v>
      </c>
    </row>
    <row r="19" spans="1:20" x14ac:dyDescent="0.3">
      <c r="A19" s="1" t="s">
        <v>354</v>
      </c>
      <c r="B19" t="s">
        <v>334</v>
      </c>
      <c r="C19" s="60">
        <v>45547</v>
      </c>
      <c r="D19" s="60">
        <v>45547</v>
      </c>
      <c r="F19" t="s">
        <v>89</v>
      </c>
      <c r="G19" s="66">
        <v>45123</v>
      </c>
      <c r="H19" t="s">
        <v>591</v>
      </c>
      <c r="I19" t="s">
        <v>592</v>
      </c>
      <c r="J19">
        <v>16</v>
      </c>
      <c r="K19" t="s">
        <v>160</v>
      </c>
      <c r="L19" t="s">
        <v>93</v>
      </c>
      <c r="M19" t="s">
        <v>267</v>
      </c>
      <c r="N19" t="s">
        <v>594</v>
      </c>
      <c r="S19" t="s">
        <v>1444</v>
      </c>
      <c r="T19" t="s">
        <v>1445</v>
      </c>
    </row>
    <row r="20" spans="1:20" x14ac:dyDescent="0.3">
      <c r="A20" s="1" t="s">
        <v>355</v>
      </c>
      <c r="B20" t="s">
        <v>30</v>
      </c>
      <c r="C20" s="60">
        <v>45548</v>
      </c>
      <c r="D20" s="60">
        <v>45548</v>
      </c>
      <c r="F20" t="s">
        <v>92</v>
      </c>
      <c r="G20" s="66">
        <v>45124</v>
      </c>
      <c r="H20" t="s">
        <v>595</v>
      </c>
      <c r="I20" t="s">
        <v>596</v>
      </c>
      <c r="J20">
        <v>17</v>
      </c>
      <c r="K20" t="s">
        <v>158</v>
      </c>
      <c r="L20" t="s">
        <v>168</v>
      </c>
      <c r="M20" t="s">
        <v>269</v>
      </c>
      <c r="N20" t="s">
        <v>598</v>
      </c>
      <c r="S20" t="s">
        <v>1446</v>
      </c>
      <c r="T20" t="s">
        <v>1447</v>
      </c>
    </row>
    <row r="21" spans="1:20" x14ac:dyDescent="0.3">
      <c r="A21" s="1" t="s">
        <v>356</v>
      </c>
      <c r="C21" s="60">
        <v>45549</v>
      </c>
      <c r="D21" s="60">
        <v>45549</v>
      </c>
      <c r="F21" t="s">
        <v>599</v>
      </c>
      <c r="G21" s="66">
        <v>45125</v>
      </c>
      <c r="H21" t="s">
        <v>600</v>
      </c>
      <c r="I21" t="s">
        <v>601</v>
      </c>
      <c r="J21">
        <v>18</v>
      </c>
      <c r="K21" t="s">
        <v>134</v>
      </c>
      <c r="L21" t="s">
        <v>170</v>
      </c>
      <c r="M21" t="s">
        <v>271</v>
      </c>
      <c r="N21" t="s">
        <v>603</v>
      </c>
      <c r="S21" t="s">
        <v>1448</v>
      </c>
      <c r="T21" t="s">
        <v>1449</v>
      </c>
    </row>
    <row r="22" spans="1:20" x14ac:dyDescent="0.3">
      <c r="A22" s="1" t="s">
        <v>357</v>
      </c>
      <c r="C22" s="60">
        <v>45550</v>
      </c>
      <c r="D22" s="60">
        <v>45550</v>
      </c>
      <c r="F22" t="s">
        <v>604</v>
      </c>
      <c r="G22" s="66">
        <v>45126</v>
      </c>
      <c r="H22" t="s">
        <v>605</v>
      </c>
      <c r="I22" t="s">
        <v>606</v>
      </c>
      <c r="J22">
        <v>19</v>
      </c>
      <c r="K22" t="s">
        <v>131</v>
      </c>
      <c r="L22" t="s">
        <v>128</v>
      </c>
      <c r="M22" t="s">
        <v>273</v>
      </c>
      <c r="N22" t="s">
        <v>608</v>
      </c>
      <c r="S22" t="s">
        <v>1450</v>
      </c>
      <c r="T22" t="s">
        <v>1451</v>
      </c>
    </row>
    <row r="23" spans="1:20" x14ac:dyDescent="0.3">
      <c r="A23" s="1" t="s">
        <v>358</v>
      </c>
      <c r="C23" s="60">
        <v>45552</v>
      </c>
      <c r="D23" s="60">
        <v>45552</v>
      </c>
      <c r="F23" t="s">
        <v>86</v>
      </c>
      <c r="G23" s="66">
        <v>45127</v>
      </c>
      <c r="H23" t="s">
        <v>609</v>
      </c>
      <c r="I23" t="s">
        <v>610</v>
      </c>
      <c r="J23">
        <v>20</v>
      </c>
      <c r="K23" t="s">
        <v>172</v>
      </c>
      <c r="L23" s="229" t="s">
        <v>193</v>
      </c>
      <c r="M23" t="s">
        <v>274</v>
      </c>
      <c r="N23" t="s">
        <v>612</v>
      </c>
      <c r="S23" t="s">
        <v>1452</v>
      </c>
      <c r="T23" t="s">
        <v>1453</v>
      </c>
    </row>
    <row r="24" spans="1:20" x14ac:dyDescent="0.3">
      <c r="A24" s="1" t="s">
        <v>361</v>
      </c>
      <c r="C24" s="60">
        <v>45557</v>
      </c>
      <c r="D24" s="60">
        <v>45557</v>
      </c>
      <c r="F24" t="s">
        <v>80</v>
      </c>
      <c r="G24" s="66">
        <v>45128</v>
      </c>
      <c r="H24" t="s">
        <v>613</v>
      </c>
      <c r="I24" t="s">
        <v>614</v>
      </c>
      <c r="J24">
        <v>21</v>
      </c>
      <c r="K24" t="s">
        <v>139</v>
      </c>
      <c r="L24" s="229" t="s">
        <v>202</v>
      </c>
      <c r="M24" t="s">
        <v>276</v>
      </c>
      <c r="N24" t="s">
        <v>616</v>
      </c>
      <c r="S24" t="s">
        <v>1454</v>
      </c>
      <c r="T24" t="s">
        <v>1455</v>
      </c>
    </row>
    <row r="25" spans="1:20" ht="15" thickBot="1" x14ac:dyDescent="0.35">
      <c r="A25" s="1" t="s">
        <v>362</v>
      </c>
      <c r="C25" s="57">
        <v>45556</v>
      </c>
      <c r="D25" s="57">
        <v>45556</v>
      </c>
      <c r="F25" t="s">
        <v>617</v>
      </c>
      <c r="G25" s="66">
        <v>45129</v>
      </c>
      <c r="H25" t="s">
        <v>618</v>
      </c>
      <c r="I25" t="s">
        <v>619</v>
      </c>
      <c r="J25">
        <v>22</v>
      </c>
      <c r="K25" t="s">
        <v>141</v>
      </c>
      <c r="L25" t="s">
        <v>87</v>
      </c>
      <c r="M25" t="s">
        <v>278</v>
      </c>
      <c r="N25" t="s">
        <v>621</v>
      </c>
      <c r="S25" t="s">
        <v>1456</v>
      </c>
      <c r="T25" t="s">
        <v>1457</v>
      </c>
    </row>
    <row r="26" spans="1:20" x14ac:dyDescent="0.3">
      <c r="A26" s="1" t="s">
        <v>365</v>
      </c>
      <c r="C26" s="60">
        <v>45558</v>
      </c>
      <c r="D26" s="60">
        <v>45558</v>
      </c>
      <c r="F26" t="s">
        <v>622</v>
      </c>
      <c r="G26" s="66">
        <v>45130</v>
      </c>
      <c r="H26" t="s">
        <v>623</v>
      </c>
      <c r="I26" t="s">
        <v>624</v>
      </c>
      <c r="J26">
        <v>23</v>
      </c>
      <c r="K26" t="s">
        <v>174</v>
      </c>
      <c r="L26" t="s">
        <v>173</v>
      </c>
      <c r="M26" t="s">
        <v>280</v>
      </c>
      <c r="N26" t="s">
        <v>626</v>
      </c>
      <c r="S26" t="s">
        <v>1458</v>
      </c>
      <c r="T26" t="s">
        <v>1459</v>
      </c>
    </row>
    <row r="27" spans="1:20" x14ac:dyDescent="0.3">
      <c r="A27" s="1" t="s">
        <v>367</v>
      </c>
      <c r="C27" s="60">
        <v>45559</v>
      </c>
      <c r="D27" s="60">
        <v>45561</v>
      </c>
      <c r="F27" t="s">
        <v>627</v>
      </c>
      <c r="G27" s="66">
        <v>45131</v>
      </c>
      <c r="H27" t="s">
        <v>628</v>
      </c>
      <c r="I27" t="s">
        <v>629</v>
      </c>
      <c r="J27">
        <v>24</v>
      </c>
      <c r="L27" t="s">
        <v>175</v>
      </c>
      <c r="M27" t="s">
        <v>282</v>
      </c>
      <c r="N27" t="s">
        <v>138</v>
      </c>
      <c r="S27" t="s">
        <v>1460</v>
      </c>
      <c r="T27" t="s">
        <v>1461</v>
      </c>
    </row>
    <row r="28" spans="1:20" x14ac:dyDescent="0.3">
      <c r="A28" s="1" t="s">
        <v>368</v>
      </c>
      <c r="C28" s="60">
        <v>45564</v>
      </c>
      <c r="D28" s="60">
        <v>45564</v>
      </c>
      <c r="F28" t="s">
        <v>631</v>
      </c>
      <c r="G28" s="66">
        <v>45132</v>
      </c>
      <c r="H28" t="s">
        <v>632</v>
      </c>
      <c r="I28" t="s">
        <v>633</v>
      </c>
      <c r="J28">
        <v>25</v>
      </c>
      <c r="L28" t="s">
        <v>176</v>
      </c>
      <c r="M28" t="s">
        <v>283</v>
      </c>
      <c r="N28" t="s">
        <v>635</v>
      </c>
      <c r="S28" t="s">
        <v>1462</v>
      </c>
      <c r="T28" t="s">
        <v>1463</v>
      </c>
    </row>
    <row r="29" spans="1:20" x14ac:dyDescent="0.3">
      <c r="A29" s="1" t="s">
        <v>370</v>
      </c>
      <c r="C29" s="60">
        <v>45567</v>
      </c>
      <c r="D29" s="60">
        <v>45567</v>
      </c>
      <c r="F29" t="s">
        <v>636</v>
      </c>
      <c r="G29" s="66">
        <v>45133</v>
      </c>
      <c r="H29" t="s">
        <v>637</v>
      </c>
      <c r="I29" t="s">
        <v>638</v>
      </c>
      <c r="J29">
        <v>26</v>
      </c>
      <c r="L29" t="s">
        <v>166</v>
      </c>
      <c r="M29" t="s">
        <v>284</v>
      </c>
      <c r="N29" t="s">
        <v>640</v>
      </c>
      <c r="S29" t="s">
        <v>1464</v>
      </c>
      <c r="T29" t="s">
        <v>1465</v>
      </c>
    </row>
    <row r="30" spans="1:20" x14ac:dyDescent="0.3">
      <c r="A30" s="1" t="s">
        <v>371</v>
      </c>
      <c r="C30" s="60">
        <v>45570</v>
      </c>
      <c r="D30" s="60">
        <v>45570</v>
      </c>
      <c r="F30" t="s">
        <v>112</v>
      </c>
      <c r="G30" s="66">
        <v>45134</v>
      </c>
      <c r="J30">
        <v>27</v>
      </c>
      <c r="L30" t="s">
        <v>177</v>
      </c>
      <c r="M30" t="s">
        <v>285</v>
      </c>
      <c r="N30" t="s">
        <v>642</v>
      </c>
    </row>
    <row r="31" spans="1:20" x14ac:dyDescent="0.3">
      <c r="A31" s="1" t="s">
        <v>372</v>
      </c>
      <c r="C31" s="60">
        <v>45572</v>
      </c>
      <c r="D31" s="60">
        <v>45572</v>
      </c>
      <c r="F31" t="s">
        <v>643</v>
      </c>
      <c r="G31" s="66">
        <v>45135</v>
      </c>
      <c r="J31">
        <v>28</v>
      </c>
      <c r="L31" t="s">
        <v>179</v>
      </c>
      <c r="M31" t="s">
        <v>286</v>
      </c>
      <c r="N31" t="s">
        <v>645</v>
      </c>
    </row>
    <row r="32" spans="1:20" x14ac:dyDescent="0.3">
      <c r="A32" s="1" t="s">
        <v>374</v>
      </c>
      <c r="C32" s="60">
        <v>45576</v>
      </c>
      <c r="D32" s="60">
        <v>45576</v>
      </c>
      <c r="F32" t="s">
        <v>646</v>
      </c>
      <c r="G32" s="66">
        <v>45136</v>
      </c>
      <c r="J32">
        <v>29</v>
      </c>
      <c r="L32" t="s">
        <v>180</v>
      </c>
      <c r="M32" t="s">
        <v>287</v>
      </c>
      <c r="N32" t="s">
        <v>648</v>
      </c>
    </row>
    <row r="33" spans="1:14" x14ac:dyDescent="0.3">
      <c r="A33" s="1" t="s">
        <v>375</v>
      </c>
      <c r="C33" s="60">
        <v>45578</v>
      </c>
      <c r="D33" s="60">
        <v>45578</v>
      </c>
      <c r="F33" t="s">
        <v>649</v>
      </c>
      <c r="G33" s="66">
        <v>45137</v>
      </c>
      <c r="J33">
        <v>30</v>
      </c>
      <c r="L33" s="229" t="s">
        <v>204</v>
      </c>
      <c r="M33" t="s">
        <v>288</v>
      </c>
      <c r="N33" t="s">
        <v>294</v>
      </c>
    </row>
    <row r="34" spans="1:14" x14ac:dyDescent="0.3">
      <c r="A34" s="1" t="s">
        <v>377</v>
      </c>
      <c r="C34" s="60">
        <v>45584</v>
      </c>
      <c r="D34" s="60">
        <v>45584</v>
      </c>
      <c r="F34" t="s">
        <v>651</v>
      </c>
      <c r="G34" s="66">
        <v>45138</v>
      </c>
      <c r="J34">
        <v>31</v>
      </c>
      <c r="L34" t="s">
        <v>182</v>
      </c>
      <c r="M34" t="s">
        <v>289</v>
      </c>
      <c r="N34" t="s">
        <v>653</v>
      </c>
    </row>
    <row r="35" spans="1:14" ht="15" thickBot="1" x14ac:dyDescent="0.35">
      <c r="A35" s="1" t="s">
        <v>380</v>
      </c>
      <c r="C35" s="57">
        <v>45585</v>
      </c>
      <c r="D35" s="57">
        <v>45585</v>
      </c>
      <c r="F35" t="s">
        <v>654</v>
      </c>
      <c r="G35" s="66">
        <v>45139</v>
      </c>
      <c r="J35">
        <v>32</v>
      </c>
      <c r="L35" s="229" t="s">
        <v>196</v>
      </c>
      <c r="M35" t="s">
        <v>290</v>
      </c>
      <c r="N35" t="s">
        <v>656</v>
      </c>
    </row>
    <row r="36" spans="1:14" x14ac:dyDescent="0.3">
      <c r="A36" s="1" t="s">
        <v>381</v>
      </c>
      <c r="C36" s="60">
        <v>45587</v>
      </c>
      <c r="D36" s="60">
        <v>45592</v>
      </c>
      <c r="F36" t="s">
        <v>657</v>
      </c>
      <c r="G36" s="66">
        <v>45140</v>
      </c>
      <c r="J36">
        <v>33</v>
      </c>
      <c r="L36" t="s">
        <v>157</v>
      </c>
      <c r="M36" t="s">
        <v>291</v>
      </c>
      <c r="N36" t="s">
        <v>659</v>
      </c>
    </row>
    <row r="37" spans="1:14" x14ac:dyDescent="0.3">
      <c r="A37" s="1" t="s">
        <v>1</v>
      </c>
      <c r="C37" s="60">
        <v>45594</v>
      </c>
      <c r="D37" s="60">
        <v>45594</v>
      </c>
      <c r="F37" t="s">
        <v>660</v>
      </c>
      <c r="G37" s="66">
        <v>45141</v>
      </c>
      <c r="J37">
        <v>34</v>
      </c>
      <c r="L37" t="s">
        <v>184</v>
      </c>
      <c r="M37" t="s">
        <v>292</v>
      </c>
      <c r="N37" t="s">
        <v>662</v>
      </c>
    </row>
    <row r="38" spans="1:14" x14ac:dyDescent="0.3">
      <c r="A38" s="1" t="s">
        <v>383</v>
      </c>
      <c r="C38" s="60">
        <v>45595</v>
      </c>
      <c r="D38" s="60">
        <v>45595</v>
      </c>
      <c r="F38" t="s">
        <v>663</v>
      </c>
      <c r="G38" s="66">
        <v>45142</v>
      </c>
      <c r="J38">
        <v>35</v>
      </c>
      <c r="L38" t="s">
        <v>186</v>
      </c>
      <c r="M38" t="s">
        <v>293</v>
      </c>
      <c r="N38" t="s">
        <v>665</v>
      </c>
    </row>
    <row r="39" spans="1:14" x14ac:dyDescent="0.3">
      <c r="A39" s="1" t="s">
        <v>384</v>
      </c>
      <c r="C39" s="60">
        <v>45596</v>
      </c>
      <c r="D39" s="60">
        <v>45596</v>
      </c>
      <c r="F39" t="s">
        <v>666</v>
      </c>
      <c r="G39" s="66">
        <v>45143</v>
      </c>
      <c r="J39">
        <v>36</v>
      </c>
      <c r="L39" t="s">
        <v>186</v>
      </c>
      <c r="M39" t="s">
        <v>116</v>
      </c>
      <c r="N39" t="s">
        <v>668</v>
      </c>
    </row>
    <row r="40" spans="1:14" x14ac:dyDescent="0.3">
      <c r="A40" s="1" t="s">
        <v>385</v>
      </c>
      <c r="C40" s="60">
        <v>45597</v>
      </c>
      <c r="D40" s="60">
        <v>45597</v>
      </c>
      <c r="F40" t="s">
        <v>669</v>
      </c>
      <c r="G40" s="66">
        <v>45144</v>
      </c>
      <c r="J40">
        <v>37</v>
      </c>
      <c r="L40" t="s">
        <v>188</v>
      </c>
      <c r="M40" t="s">
        <v>294</v>
      </c>
      <c r="N40" t="s">
        <v>671</v>
      </c>
    </row>
    <row r="41" spans="1:14" x14ac:dyDescent="0.3">
      <c r="A41" s="1" t="s">
        <v>387</v>
      </c>
      <c r="C41" s="60">
        <v>45598</v>
      </c>
      <c r="D41" s="60">
        <v>45598</v>
      </c>
      <c r="F41" t="s">
        <v>672</v>
      </c>
      <c r="G41" s="66">
        <v>45145</v>
      </c>
      <c r="J41">
        <v>38</v>
      </c>
      <c r="L41" t="s">
        <v>190</v>
      </c>
      <c r="N41" t="s">
        <v>674</v>
      </c>
    </row>
    <row r="42" spans="1:14" x14ac:dyDescent="0.3">
      <c r="A42" s="1" t="s">
        <v>388</v>
      </c>
      <c r="C42" s="60">
        <v>45600</v>
      </c>
      <c r="D42" s="60">
        <v>45600</v>
      </c>
      <c r="F42" t="s">
        <v>114</v>
      </c>
      <c r="G42" s="66">
        <v>45146</v>
      </c>
      <c r="J42">
        <v>39</v>
      </c>
      <c r="L42" t="s">
        <v>192</v>
      </c>
    </row>
    <row r="43" spans="1:14" x14ac:dyDescent="0.3">
      <c r="A43" s="1" t="s">
        <v>389</v>
      </c>
      <c r="C43" s="60">
        <v>45601</v>
      </c>
      <c r="D43" s="60">
        <v>45603</v>
      </c>
      <c r="F43" t="s">
        <v>676</v>
      </c>
      <c r="G43" s="66">
        <v>45147</v>
      </c>
      <c r="J43">
        <v>40</v>
      </c>
      <c r="L43" t="s">
        <v>76</v>
      </c>
    </row>
    <row r="44" spans="1:14" x14ac:dyDescent="0.3">
      <c r="A44" s="1" t="s">
        <v>391</v>
      </c>
      <c r="C44" s="60">
        <v>45603</v>
      </c>
      <c r="D44" s="60">
        <v>45604</v>
      </c>
      <c r="F44" t="s">
        <v>678</v>
      </c>
      <c r="G44" s="66">
        <v>45148</v>
      </c>
      <c r="J44">
        <v>41</v>
      </c>
      <c r="L44" t="s">
        <v>195</v>
      </c>
    </row>
    <row r="45" spans="1:14" x14ac:dyDescent="0.3">
      <c r="A45" s="1" t="s">
        <v>392</v>
      </c>
      <c r="C45" s="60">
        <v>45604</v>
      </c>
      <c r="D45" s="60">
        <v>45605</v>
      </c>
      <c r="F45" t="s">
        <v>113</v>
      </c>
      <c r="G45" s="66">
        <v>45149</v>
      </c>
      <c r="J45">
        <v>42</v>
      </c>
      <c r="L45" t="s">
        <v>169</v>
      </c>
    </row>
    <row r="46" spans="1:14" ht="15" thickBot="1" x14ac:dyDescent="0.35">
      <c r="A46" s="1" t="s">
        <v>393</v>
      </c>
      <c r="C46" s="57">
        <v>45605</v>
      </c>
      <c r="D46" s="57">
        <v>45608</v>
      </c>
      <c r="F46" t="s">
        <v>680</v>
      </c>
      <c r="G46" s="66">
        <v>45150</v>
      </c>
      <c r="J46">
        <v>43</v>
      </c>
      <c r="L46" s="229" t="s">
        <v>169</v>
      </c>
    </row>
    <row r="47" spans="1:14" x14ac:dyDescent="0.3">
      <c r="A47" s="1" t="s">
        <v>394</v>
      </c>
      <c r="C47" s="60">
        <v>45608</v>
      </c>
      <c r="D47" s="60">
        <v>45609</v>
      </c>
      <c r="F47" t="s">
        <v>681</v>
      </c>
      <c r="G47" s="66">
        <v>45151</v>
      </c>
      <c r="J47">
        <v>44</v>
      </c>
      <c r="L47" s="229" t="s">
        <v>194</v>
      </c>
    </row>
    <row r="48" spans="1:14" x14ac:dyDescent="0.3">
      <c r="A48" s="1" t="s">
        <v>395</v>
      </c>
      <c r="C48" s="60">
        <v>45609</v>
      </c>
      <c r="D48" s="60">
        <v>45610</v>
      </c>
      <c r="F48" t="s">
        <v>682</v>
      </c>
      <c r="G48" s="66">
        <v>45152</v>
      </c>
      <c r="J48">
        <v>45</v>
      </c>
      <c r="L48" t="s">
        <v>1412</v>
      </c>
    </row>
    <row r="49" spans="1:12" x14ac:dyDescent="0.3">
      <c r="A49" s="1" t="s">
        <v>396</v>
      </c>
      <c r="C49" s="60">
        <v>45610</v>
      </c>
      <c r="D49" s="60">
        <v>45611</v>
      </c>
      <c r="F49" t="s">
        <v>684</v>
      </c>
      <c r="G49" s="66">
        <v>45153</v>
      </c>
      <c r="J49">
        <v>46</v>
      </c>
      <c r="L49" t="s">
        <v>138</v>
      </c>
    </row>
    <row r="50" spans="1:12" x14ac:dyDescent="0.3">
      <c r="A50" s="1" t="s">
        <v>398</v>
      </c>
      <c r="C50" s="60">
        <v>45611</v>
      </c>
      <c r="D50" s="60">
        <v>45612</v>
      </c>
      <c r="F50" t="s">
        <v>686</v>
      </c>
      <c r="G50" s="66">
        <v>45154</v>
      </c>
      <c r="J50">
        <v>47</v>
      </c>
      <c r="L50" t="s">
        <v>197</v>
      </c>
    </row>
    <row r="51" spans="1:12" x14ac:dyDescent="0.3">
      <c r="A51" s="1" t="s">
        <v>399</v>
      </c>
      <c r="C51" s="60">
        <v>45612</v>
      </c>
      <c r="D51" s="60">
        <v>45619</v>
      </c>
      <c r="F51" t="s">
        <v>688</v>
      </c>
      <c r="G51" s="66">
        <v>45155</v>
      </c>
      <c r="J51">
        <v>48</v>
      </c>
      <c r="L51" t="s">
        <v>199</v>
      </c>
    </row>
    <row r="52" spans="1:12" x14ac:dyDescent="0.3">
      <c r="A52" s="1" t="s">
        <v>400</v>
      </c>
      <c r="C52" s="60">
        <v>45619</v>
      </c>
      <c r="D52" s="60">
        <v>45625</v>
      </c>
      <c r="F52" t="s">
        <v>690</v>
      </c>
      <c r="G52" s="66">
        <v>45156</v>
      </c>
      <c r="J52">
        <v>49</v>
      </c>
      <c r="L52" t="s">
        <v>201</v>
      </c>
    </row>
    <row r="53" spans="1:12" x14ac:dyDescent="0.3">
      <c r="A53" s="1" t="s">
        <v>401</v>
      </c>
      <c r="C53" s="60">
        <v>45625</v>
      </c>
      <c r="D53" s="60">
        <v>45627</v>
      </c>
      <c r="F53" t="s">
        <v>692</v>
      </c>
      <c r="G53" s="66">
        <v>45157</v>
      </c>
      <c r="J53">
        <v>50</v>
      </c>
      <c r="L53" t="s">
        <v>203</v>
      </c>
    </row>
    <row r="54" spans="1:12" x14ac:dyDescent="0.3">
      <c r="A54" s="1" t="s">
        <v>403</v>
      </c>
      <c r="C54" s="60">
        <v>45627</v>
      </c>
      <c r="D54" s="60">
        <v>45631</v>
      </c>
      <c r="F54" t="s">
        <v>694</v>
      </c>
      <c r="G54" s="66">
        <v>45158</v>
      </c>
      <c r="J54">
        <v>51</v>
      </c>
      <c r="L54" t="s">
        <v>205</v>
      </c>
    </row>
    <row r="55" spans="1:12" x14ac:dyDescent="0.3">
      <c r="A55" s="1" t="s">
        <v>404</v>
      </c>
      <c r="C55" s="60">
        <v>45631</v>
      </c>
      <c r="D55" s="60">
        <v>45641</v>
      </c>
      <c r="F55" t="s">
        <v>696</v>
      </c>
      <c r="G55" s="66">
        <v>45159</v>
      </c>
      <c r="J55">
        <v>52</v>
      </c>
      <c r="L55" s="229" t="s">
        <v>189</v>
      </c>
    </row>
    <row r="56" spans="1:12" x14ac:dyDescent="0.3">
      <c r="A56" s="1" t="s">
        <v>405</v>
      </c>
      <c r="C56" s="60">
        <v>45634</v>
      </c>
      <c r="D56" s="60">
        <v>45637</v>
      </c>
      <c r="F56" t="s">
        <v>698</v>
      </c>
      <c r="G56" s="66">
        <v>45160</v>
      </c>
      <c r="J56">
        <v>53</v>
      </c>
      <c r="L56" s="229" t="s">
        <v>185</v>
      </c>
    </row>
    <row r="57" spans="1:12" x14ac:dyDescent="0.3">
      <c r="A57" s="1" t="s">
        <v>406</v>
      </c>
      <c r="C57" s="60">
        <v>45637</v>
      </c>
      <c r="D57" s="60">
        <v>45638</v>
      </c>
      <c r="F57" t="s">
        <v>699</v>
      </c>
      <c r="G57" s="66">
        <v>45161</v>
      </c>
      <c r="J57">
        <v>54</v>
      </c>
      <c r="L57" s="229" t="s">
        <v>206</v>
      </c>
    </row>
    <row r="58" spans="1:12" x14ac:dyDescent="0.3">
      <c r="A58" s="1" t="s">
        <v>407</v>
      </c>
      <c r="C58" s="60">
        <v>45638</v>
      </c>
      <c r="D58" s="60">
        <v>45639</v>
      </c>
      <c r="F58" t="s">
        <v>700</v>
      </c>
      <c r="G58" s="66">
        <v>45162</v>
      </c>
      <c r="J58">
        <v>55</v>
      </c>
      <c r="L58" t="s">
        <v>207</v>
      </c>
    </row>
    <row r="59" spans="1:12" x14ac:dyDescent="0.3">
      <c r="A59" s="1" t="s">
        <v>409</v>
      </c>
      <c r="C59" s="60">
        <v>45639</v>
      </c>
      <c r="D59" s="60">
        <v>45640</v>
      </c>
      <c r="F59" t="s">
        <v>702</v>
      </c>
      <c r="G59" s="66">
        <v>45163</v>
      </c>
      <c r="J59">
        <v>56</v>
      </c>
      <c r="L59" t="s">
        <v>160</v>
      </c>
    </row>
    <row r="60" spans="1:12" x14ac:dyDescent="0.3">
      <c r="A60" s="1" t="s">
        <v>410</v>
      </c>
      <c r="C60" s="60">
        <v>45640</v>
      </c>
      <c r="D60" s="60">
        <v>45644</v>
      </c>
      <c r="F60" t="s">
        <v>703</v>
      </c>
      <c r="G60" s="66">
        <v>45164</v>
      </c>
      <c r="J60">
        <v>57</v>
      </c>
      <c r="L60" t="s">
        <v>208</v>
      </c>
    </row>
    <row r="61" spans="1:12" ht="15" thickBot="1" x14ac:dyDescent="0.35">
      <c r="A61" s="1" t="s">
        <v>411</v>
      </c>
      <c r="C61" s="57">
        <v>45644</v>
      </c>
      <c r="D61" s="57">
        <v>45645</v>
      </c>
      <c r="F61" t="s">
        <v>704</v>
      </c>
      <c r="G61" s="66">
        <v>45165</v>
      </c>
      <c r="J61">
        <v>58</v>
      </c>
      <c r="L61" t="s">
        <v>158</v>
      </c>
    </row>
    <row r="62" spans="1:12" x14ac:dyDescent="0.3">
      <c r="A62" s="1" t="s">
        <v>412</v>
      </c>
      <c r="C62" s="60">
        <v>45645</v>
      </c>
      <c r="D62" s="60">
        <v>45648</v>
      </c>
      <c r="F62" t="s">
        <v>705</v>
      </c>
      <c r="G62" s="66">
        <v>45166</v>
      </c>
      <c r="J62">
        <v>59</v>
      </c>
      <c r="L62" t="s">
        <v>171</v>
      </c>
    </row>
    <row r="63" spans="1:12" x14ac:dyDescent="0.3">
      <c r="A63" s="1" t="s">
        <v>413</v>
      </c>
      <c r="C63" s="60">
        <v>45646</v>
      </c>
      <c r="D63" s="60">
        <v>45646</v>
      </c>
      <c r="F63" t="s">
        <v>706</v>
      </c>
      <c r="G63" s="66">
        <v>45167</v>
      </c>
      <c r="J63">
        <v>60</v>
      </c>
      <c r="L63" t="s">
        <v>209</v>
      </c>
    </row>
    <row r="64" spans="1:12" x14ac:dyDescent="0.3">
      <c r="A64" s="1" t="s">
        <v>415</v>
      </c>
      <c r="C64" s="60">
        <v>45648</v>
      </c>
      <c r="D64" s="60">
        <v>45649</v>
      </c>
      <c r="F64" t="s">
        <v>707</v>
      </c>
      <c r="G64" s="66">
        <v>45168</v>
      </c>
      <c r="J64">
        <v>61</v>
      </c>
      <c r="L64" t="s">
        <v>211</v>
      </c>
    </row>
    <row r="65" spans="1:12" x14ac:dyDescent="0.3">
      <c r="A65" s="1" t="s">
        <v>417</v>
      </c>
      <c r="C65" s="60">
        <v>45649</v>
      </c>
      <c r="D65" s="60">
        <v>45667</v>
      </c>
      <c r="F65" t="s">
        <v>708</v>
      </c>
      <c r="G65" s="66">
        <v>45169</v>
      </c>
      <c r="J65">
        <v>62</v>
      </c>
      <c r="L65" t="s">
        <v>212</v>
      </c>
    </row>
    <row r="66" spans="1:12" x14ac:dyDescent="0.3">
      <c r="A66" s="1" t="s">
        <v>419</v>
      </c>
      <c r="C66" s="60">
        <v>45667</v>
      </c>
      <c r="D66" s="60">
        <v>45668</v>
      </c>
      <c r="F66" t="s">
        <v>709</v>
      </c>
      <c r="G66" s="66">
        <v>45170</v>
      </c>
      <c r="J66">
        <v>63</v>
      </c>
      <c r="L66" t="s">
        <v>213</v>
      </c>
    </row>
    <row r="67" spans="1:12" x14ac:dyDescent="0.3">
      <c r="A67" s="1" t="s">
        <v>421</v>
      </c>
      <c r="C67" s="60">
        <v>45668</v>
      </c>
      <c r="D67" s="224">
        <v>45673</v>
      </c>
      <c r="F67" t="s">
        <v>710</v>
      </c>
      <c r="G67" s="66">
        <v>45171</v>
      </c>
      <c r="J67">
        <v>64</v>
      </c>
      <c r="L67" t="s">
        <v>215</v>
      </c>
    </row>
    <row r="68" spans="1:12" x14ac:dyDescent="0.3">
      <c r="A68" s="1" t="s">
        <v>422</v>
      </c>
      <c r="C68" s="224">
        <v>45673</v>
      </c>
      <c r="D68" s="60">
        <v>45680</v>
      </c>
      <c r="F68" t="s">
        <v>711</v>
      </c>
      <c r="G68" s="66">
        <v>45172</v>
      </c>
      <c r="J68">
        <v>65</v>
      </c>
      <c r="L68" t="s">
        <v>217</v>
      </c>
    </row>
    <row r="69" spans="1:12" x14ac:dyDescent="0.3">
      <c r="A69" s="1" t="s">
        <v>423</v>
      </c>
      <c r="C69" s="60">
        <v>45680</v>
      </c>
      <c r="D69" s="60">
        <v>45683</v>
      </c>
      <c r="F69" t="s">
        <v>712</v>
      </c>
      <c r="G69" s="66">
        <v>45173</v>
      </c>
      <c r="J69">
        <v>66</v>
      </c>
      <c r="L69" t="s">
        <v>219</v>
      </c>
    </row>
    <row r="70" spans="1:12" x14ac:dyDescent="0.3">
      <c r="A70" s="1" t="s">
        <v>424</v>
      </c>
      <c r="C70" s="60">
        <v>45681</v>
      </c>
      <c r="D70" s="60">
        <v>45687</v>
      </c>
      <c r="F70" t="s">
        <v>713</v>
      </c>
      <c r="G70" s="66">
        <v>45174</v>
      </c>
      <c r="J70">
        <v>67</v>
      </c>
      <c r="L70" t="s">
        <v>221</v>
      </c>
    </row>
    <row r="71" spans="1:12" x14ac:dyDescent="0.3">
      <c r="A71" s="1" t="s">
        <v>425</v>
      </c>
      <c r="C71" s="60">
        <v>45685</v>
      </c>
      <c r="D71" s="60">
        <v>45688</v>
      </c>
      <c r="F71" t="s">
        <v>714</v>
      </c>
      <c r="G71" s="66">
        <v>45175</v>
      </c>
      <c r="J71">
        <v>68</v>
      </c>
      <c r="L71" t="s">
        <v>223</v>
      </c>
    </row>
    <row r="72" spans="1:12" x14ac:dyDescent="0.3">
      <c r="A72" s="1" t="s">
        <v>426</v>
      </c>
      <c r="C72" s="60">
        <v>45688</v>
      </c>
      <c r="D72" s="60">
        <v>45694</v>
      </c>
      <c r="F72" t="s">
        <v>715</v>
      </c>
      <c r="G72" s="66">
        <v>45176</v>
      </c>
      <c r="J72">
        <v>69</v>
      </c>
      <c r="L72" t="s">
        <v>225</v>
      </c>
    </row>
    <row r="73" spans="1:12" x14ac:dyDescent="0.3">
      <c r="A73" s="1" t="s">
        <v>427</v>
      </c>
      <c r="C73" s="60">
        <v>45692</v>
      </c>
      <c r="D73" s="60">
        <v>45695</v>
      </c>
      <c r="F73" t="s">
        <v>716</v>
      </c>
      <c r="G73" s="66">
        <v>45177</v>
      </c>
      <c r="J73">
        <v>70</v>
      </c>
      <c r="L73" t="s">
        <v>131</v>
      </c>
    </row>
    <row r="74" spans="1:12" x14ac:dyDescent="0.3">
      <c r="A74" s="1" t="s">
        <v>428</v>
      </c>
      <c r="C74" s="60">
        <v>45695</v>
      </c>
      <c r="D74" s="60">
        <v>45696</v>
      </c>
      <c r="F74" t="s">
        <v>717</v>
      </c>
      <c r="G74" s="66">
        <v>45178</v>
      </c>
      <c r="J74">
        <v>71</v>
      </c>
      <c r="L74" t="s">
        <v>172</v>
      </c>
    </row>
    <row r="75" spans="1:12" ht="15" thickBot="1" x14ac:dyDescent="0.35">
      <c r="A75" s="1" t="s">
        <v>430</v>
      </c>
      <c r="C75" s="57">
        <v>45696</v>
      </c>
      <c r="D75" s="57">
        <v>45700</v>
      </c>
      <c r="F75" t="s">
        <v>718</v>
      </c>
      <c r="G75" s="66">
        <v>45179</v>
      </c>
      <c r="J75">
        <v>72</v>
      </c>
      <c r="L75" t="s">
        <v>181</v>
      </c>
    </row>
    <row r="76" spans="1:12" x14ac:dyDescent="0.3">
      <c r="A76" s="1" t="s">
        <v>432</v>
      </c>
      <c r="C76" s="60">
        <v>45700</v>
      </c>
      <c r="D76" s="60">
        <v>45702</v>
      </c>
      <c r="F76" t="s">
        <v>719</v>
      </c>
      <c r="G76" s="66">
        <v>45180</v>
      </c>
      <c r="J76">
        <v>73</v>
      </c>
      <c r="L76" t="s">
        <v>227</v>
      </c>
    </row>
    <row r="77" spans="1:12" x14ac:dyDescent="0.3">
      <c r="A77" s="1" t="s">
        <v>433</v>
      </c>
      <c r="C77" s="60">
        <v>45701</v>
      </c>
      <c r="D77" s="60">
        <v>45703</v>
      </c>
      <c r="F77" t="s">
        <v>720</v>
      </c>
      <c r="G77" s="66">
        <v>45181</v>
      </c>
      <c r="J77">
        <v>74</v>
      </c>
      <c r="L77" t="s">
        <v>139</v>
      </c>
    </row>
    <row r="78" spans="1:12" x14ac:dyDescent="0.3">
      <c r="A78" s="1" t="s">
        <v>435</v>
      </c>
      <c r="C78" s="60">
        <v>45703</v>
      </c>
      <c r="D78" s="60">
        <v>45704</v>
      </c>
      <c r="F78" t="s">
        <v>721</v>
      </c>
      <c r="G78" s="66">
        <v>45182</v>
      </c>
      <c r="J78">
        <v>75</v>
      </c>
      <c r="L78" t="s">
        <v>141</v>
      </c>
    </row>
    <row r="79" spans="1:12" x14ac:dyDescent="0.3">
      <c r="A79" s="1" t="s">
        <v>436</v>
      </c>
      <c r="C79" s="60">
        <v>45702</v>
      </c>
      <c r="D79" s="60">
        <v>45705</v>
      </c>
      <c r="F79" t="s">
        <v>722</v>
      </c>
      <c r="G79" s="66">
        <v>45183</v>
      </c>
      <c r="J79">
        <v>76</v>
      </c>
      <c r="L79" t="s">
        <v>174</v>
      </c>
    </row>
    <row r="80" spans="1:12" x14ac:dyDescent="0.3">
      <c r="A80" s="1" t="s">
        <v>437</v>
      </c>
      <c r="C80" s="60">
        <v>45704</v>
      </c>
      <c r="D80" s="60">
        <v>45706</v>
      </c>
      <c r="F80" t="s">
        <v>723</v>
      </c>
      <c r="G80" s="66">
        <v>45184</v>
      </c>
      <c r="J80">
        <v>77</v>
      </c>
      <c r="L80" t="s">
        <v>229</v>
      </c>
    </row>
    <row r="81" spans="1:12" x14ac:dyDescent="0.3">
      <c r="A81" s="1" t="s">
        <v>439</v>
      </c>
      <c r="C81" s="60">
        <v>45705</v>
      </c>
      <c r="D81" s="60">
        <v>45711</v>
      </c>
      <c r="F81" t="s">
        <v>724</v>
      </c>
      <c r="G81" s="66">
        <v>45185</v>
      </c>
      <c r="J81">
        <v>78</v>
      </c>
      <c r="L81" t="s">
        <v>231</v>
      </c>
    </row>
    <row r="82" spans="1:12" x14ac:dyDescent="0.3">
      <c r="A82" s="1" t="s">
        <v>440</v>
      </c>
      <c r="C82" s="60">
        <v>45706</v>
      </c>
      <c r="D82" s="60">
        <v>45714</v>
      </c>
      <c r="F82" t="s">
        <v>725</v>
      </c>
      <c r="G82" s="66">
        <v>45186</v>
      </c>
      <c r="J82">
        <v>79</v>
      </c>
      <c r="L82" t="s">
        <v>233</v>
      </c>
    </row>
    <row r="83" spans="1:12" x14ac:dyDescent="0.3">
      <c r="A83" s="1" t="s">
        <v>441</v>
      </c>
      <c r="C83" s="60">
        <v>45714</v>
      </c>
      <c r="D83" s="60">
        <v>45715</v>
      </c>
      <c r="F83" t="s">
        <v>726</v>
      </c>
      <c r="G83" s="66">
        <v>45187</v>
      </c>
      <c r="J83">
        <v>80</v>
      </c>
      <c r="L83" t="s">
        <v>235</v>
      </c>
    </row>
    <row r="84" spans="1:12" x14ac:dyDescent="0.3">
      <c r="A84" s="1" t="s">
        <v>442</v>
      </c>
      <c r="C84" s="60">
        <v>45715</v>
      </c>
      <c r="D84" s="60">
        <v>45716</v>
      </c>
      <c r="F84" t="s">
        <v>727</v>
      </c>
      <c r="G84" s="66">
        <v>45188</v>
      </c>
      <c r="J84">
        <v>81</v>
      </c>
      <c r="L84" t="s">
        <v>237</v>
      </c>
    </row>
    <row r="85" spans="1:12" x14ac:dyDescent="0.3">
      <c r="A85" s="1" t="s">
        <v>443</v>
      </c>
      <c r="C85" s="60">
        <v>45716</v>
      </c>
      <c r="D85" s="60">
        <v>45717</v>
      </c>
      <c r="F85" t="s">
        <v>728</v>
      </c>
      <c r="G85" s="66">
        <v>45189</v>
      </c>
      <c r="J85">
        <v>82</v>
      </c>
      <c r="L85" t="s">
        <v>238</v>
      </c>
    </row>
    <row r="86" spans="1:12" ht="15" thickBot="1" x14ac:dyDescent="0.35">
      <c r="A86" s="1" t="s">
        <v>444</v>
      </c>
      <c r="C86" s="57">
        <v>45717</v>
      </c>
      <c r="D86" s="57">
        <v>45718</v>
      </c>
      <c r="F86" t="s">
        <v>729</v>
      </c>
      <c r="G86" s="66">
        <v>45190</v>
      </c>
      <c r="J86">
        <v>83</v>
      </c>
      <c r="L86" t="s">
        <v>239</v>
      </c>
    </row>
    <row r="87" spans="1:12" x14ac:dyDescent="0.3">
      <c r="A87" s="1" t="s">
        <v>445</v>
      </c>
      <c r="C87" s="60">
        <v>45718</v>
      </c>
      <c r="D87" s="60">
        <v>45721</v>
      </c>
      <c r="F87" t="s">
        <v>117</v>
      </c>
      <c r="G87" s="66">
        <v>45191</v>
      </c>
      <c r="J87">
        <v>84</v>
      </c>
      <c r="L87" t="s">
        <v>240</v>
      </c>
    </row>
    <row r="88" spans="1:12" x14ac:dyDescent="0.3">
      <c r="A88" s="1" t="s">
        <v>446</v>
      </c>
      <c r="C88" s="60">
        <v>45721</v>
      </c>
      <c r="D88" s="60">
        <v>45725</v>
      </c>
      <c r="F88" t="s">
        <v>730</v>
      </c>
      <c r="G88" s="66">
        <v>45192</v>
      </c>
      <c r="J88">
        <v>85</v>
      </c>
      <c r="L88" t="s">
        <v>241</v>
      </c>
    </row>
    <row r="89" spans="1:12" x14ac:dyDescent="0.3">
      <c r="A89" s="1" t="s">
        <v>447</v>
      </c>
      <c r="C89" s="60">
        <v>45724</v>
      </c>
      <c r="D89" s="60">
        <v>45726</v>
      </c>
      <c r="F89" t="s">
        <v>731</v>
      </c>
      <c r="G89" s="66">
        <v>45193</v>
      </c>
      <c r="J89">
        <v>86</v>
      </c>
      <c r="L89" t="s">
        <v>243</v>
      </c>
    </row>
    <row r="90" spans="1:12" x14ac:dyDescent="0.3">
      <c r="A90" s="1" t="s">
        <v>448</v>
      </c>
      <c r="C90" s="60">
        <v>45725</v>
      </c>
      <c r="D90" s="60">
        <v>45727</v>
      </c>
      <c r="F90" t="s">
        <v>733</v>
      </c>
      <c r="G90" s="66">
        <v>45194</v>
      </c>
      <c r="J90">
        <v>87</v>
      </c>
      <c r="L90" s="229" t="s">
        <v>191</v>
      </c>
    </row>
    <row r="91" spans="1:12" x14ac:dyDescent="0.3">
      <c r="A91" s="1" t="s">
        <v>449</v>
      </c>
      <c r="C91" s="60">
        <v>45726</v>
      </c>
      <c r="D91" s="60">
        <v>45729</v>
      </c>
      <c r="F91" t="s">
        <v>735</v>
      </c>
      <c r="G91" s="66">
        <v>45195</v>
      </c>
      <c r="J91">
        <v>88</v>
      </c>
      <c r="L91" t="s">
        <v>244</v>
      </c>
    </row>
    <row r="92" spans="1:12" x14ac:dyDescent="0.3">
      <c r="A92" s="1" t="s">
        <v>450</v>
      </c>
      <c r="C92" s="60">
        <v>45727</v>
      </c>
      <c r="D92" s="60">
        <v>45730</v>
      </c>
      <c r="F92" t="s">
        <v>736</v>
      </c>
      <c r="G92" s="66">
        <v>45196</v>
      </c>
      <c r="J92">
        <v>89</v>
      </c>
      <c r="L92" t="s">
        <v>246</v>
      </c>
    </row>
    <row r="93" spans="1:12" x14ac:dyDescent="0.3">
      <c r="A93" s="1" t="s">
        <v>451</v>
      </c>
      <c r="C93" s="60">
        <v>45729</v>
      </c>
      <c r="D93" s="60">
        <v>45731</v>
      </c>
      <c r="F93" t="s">
        <v>737</v>
      </c>
      <c r="G93" s="66">
        <v>45197</v>
      </c>
      <c r="J93">
        <v>90</v>
      </c>
      <c r="L93" t="s">
        <v>248</v>
      </c>
    </row>
    <row r="94" spans="1:12" x14ac:dyDescent="0.3">
      <c r="A94" s="1" t="s">
        <v>452</v>
      </c>
      <c r="C94" s="60">
        <v>45730</v>
      </c>
      <c r="D94" s="60">
        <v>45737</v>
      </c>
      <c r="F94" t="s">
        <v>739</v>
      </c>
      <c r="G94" s="66">
        <v>45198</v>
      </c>
      <c r="J94">
        <v>91</v>
      </c>
      <c r="L94" s="229" t="s">
        <v>214</v>
      </c>
    </row>
    <row r="95" spans="1:12" x14ac:dyDescent="0.3">
      <c r="A95" s="1" t="s">
        <v>454</v>
      </c>
      <c r="C95" s="60">
        <v>45731</v>
      </c>
      <c r="D95" s="60">
        <v>45746</v>
      </c>
      <c r="F95" t="s">
        <v>741</v>
      </c>
      <c r="G95" s="66">
        <v>45199</v>
      </c>
      <c r="J95">
        <v>92</v>
      </c>
      <c r="L95" s="229" t="s">
        <v>216</v>
      </c>
    </row>
    <row r="96" spans="1:12" x14ac:dyDescent="0.3">
      <c r="A96" s="1" t="s">
        <v>456</v>
      </c>
      <c r="C96" s="60">
        <v>45737</v>
      </c>
      <c r="D96" s="60">
        <v>45749</v>
      </c>
      <c r="F96" t="s">
        <v>743</v>
      </c>
      <c r="G96" s="66">
        <v>45200</v>
      </c>
      <c r="J96">
        <v>93</v>
      </c>
      <c r="L96" s="229" t="s">
        <v>218</v>
      </c>
    </row>
    <row r="97" spans="1:12" x14ac:dyDescent="0.3">
      <c r="A97" s="1" t="s">
        <v>457</v>
      </c>
      <c r="C97" s="60">
        <v>45744</v>
      </c>
      <c r="D97" s="60">
        <v>45753</v>
      </c>
      <c r="F97" t="s">
        <v>744</v>
      </c>
      <c r="G97" s="66">
        <v>45201</v>
      </c>
      <c r="J97">
        <v>94</v>
      </c>
      <c r="L97" s="229" t="s">
        <v>220</v>
      </c>
    </row>
    <row r="98" spans="1:12" x14ac:dyDescent="0.3">
      <c r="A98" s="1" t="s">
        <v>459</v>
      </c>
      <c r="C98" s="60">
        <v>45749</v>
      </c>
      <c r="D98" s="60">
        <v>45757</v>
      </c>
      <c r="F98" t="s">
        <v>745</v>
      </c>
      <c r="G98" s="66">
        <v>45202</v>
      </c>
      <c r="J98">
        <v>95</v>
      </c>
      <c r="L98" s="229" t="s">
        <v>222</v>
      </c>
    </row>
    <row r="99" spans="1:12" x14ac:dyDescent="0.3">
      <c r="A99" s="1" t="s">
        <v>460</v>
      </c>
      <c r="C99" s="60">
        <v>45751</v>
      </c>
      <c r="D99" s="60">
        <v>45756</v>
      </c>
      <c r="F99" t="s">
        <v>746</v>
      </c>
      <c r="G99" s="66">
        <v>45203</v>
      </c>
      <c r="J99">
        <v>96</v>
      </c>
      <c r="L99" s="229" t="s">
        <v>224</v>
      </c>
    </row>
    <row r="100" spans="1:12" x14ac:dyDescent="0.3">
      <c r="A100" s="1" t="s">
        <v>462</v>
      </c>
      <c r="C100" s="60">
        <v>45755</v>
      </c>
      <c r="D100" s="224">
        <v>45760</v>
      </c>
      <c r="F100" t="s">
        <v>747</v>
      </c>
      <c r="G100" s="66">
        <v>45204</v>
      </c>
      <c r="J100">
        <v>97</v>
      </c>
      <c r="L100" s="229" t="s">
        <v>226</v>
      </c>
    </row>
    <row r="101" spans="1:12" ht="15" customHeight="1" thickBot="1" x14ac:dyDescent="0.35">
      <c r="A101" s="1" t="s">
        <v>463</v>
      </c>
      <c r="C101" s="57">
        <v>45756</v>
      </c>
      <c r="D101" s="57">
        <v>45765</v>
      </c>
      <c r="F101" t="s">
        <v>748</v>
      </c>
      <c r="G101" s="66">
        <v>45205</v>
      </c>
      <c r="J101">
        <v>98</v>
      </c>
      <c r="L101" s="229" t="s">
        <v>228</v>
      </c>
    </row>
    <row r="102" spans="1:12" x14ac:dyDescent="0.3">
      <c r="A102" s="1" t="s">
        <v>464</v>
      </c>
      <c r="C102" s="60">
        <v>45757</v>
      </c>
      <c r="D102" s="60">
        <v>45781</v>
      </c>
      <c r="F102" t="s">
        <v>749</v>
      </c>
      <c r="G102" s="66">
        <v>45206</v>
      </c>
      <c r="J102">
        <v>99</v>
      </c>
      <c r="L102" s="229" t="s">
        <v>230</v>
      </c>
    </row>
    <row r="103" spans="1:12" x14ac:dyDescent="0.3">
      <c r="A103" s="1" t="s">
        <v>466</v>
      </c>
      <c r="C103" s="224">
        <v>45758</v>
      </c>
      <c r="D103" s="60">
        <v>45785</v>
      </c>
      <c r="F103" t="s">
        <v>750</v>
      </c>
      <c r="G103" s="66">
        <v>45207</v>
      </c>
      <c r="J103">
        <v>100</v>
      </c>
      <c r="L103" s="229" t="s">
        <v>232</v>
      </c>
    </row>
    <row r="104" spans="1:12" x14ac:dyDescent="0.3">
      <c r="A104" s="1" t="s">
        <v>467</v>
      </c>
      <c r="C104" s="60">
        <v>45765</v>
      </c>
      <c r="D104" s="60">
        <v>45794</v>
      </c>
      <c r="F104" t="s">
        <v>751</v>
      </c>
      <c r="G104" s="66">
        <v>45208</v>
      </c>
      <c r="J104">
        <v>101</v>
      </c>
      <c r="L104" s="229" t="s">
        <v>234</v>
      </c>
    </row>
    <row r="105" spans="1:12" x14ac:dyDescent="0.3">
      <c r="A105" s="1" t="s">
        <v>469</v>
      </c>
      <c r="C105" s="60">
        <v>45769</v>
      </c>
      <c r="D105" s="60">
        <v>45805</v>
      </c>
      <c r="F105" t="s">
        <v>752</v>
      </c>
      <c r="G105" s="66">
        <v>45209</v>
      </c>
      <c r="J105">
        <v>102</v>
      </c>
      <c r="L105" s="229" t="s">
        <v>236</v>
      </c>
    </row>
    <row r="106" spans="1:12" x14ac:dyDescent="0.3">
      <c r="A106" s="1" t="s">
        <v>470</v>
      </c>
      <c r="C106" s="60">
        <v>45784</v>
      </c>
      <c r="D106" s="60">
        <v>45817</v>
      </c>
      <c r="F106" t="s">
        <v>753</v>
      </c>
      <c r="G106" s="66">
        <v>45210</v>
      </c>
      <c r="J106">
        <v>103</v>
      </c>
      <c r="L106" s="230" t="s">
        <v>253</v>
      </c>
    </row>
    <row r="107" spans="1:12" x14ac:dyDescent="0.3">
      <c r="A107" s="1" t="s">
        <v>471</v>
      </c>
      <c r="C107" s="60">
        <v>45789</v>
      </c>
      <c r="D107"/>
      <c r="F107" t="s">
        <v>754</v>
      </c>
      <c r="G107" s="66">
        <v>45211</v>
      </c>
      <c r="J107">
        <v>104</v>
      </c>
      <c r="L107" s="230" t="s">
        <v>90</v>
      </c>
    </row>
    <row r="108" spans="1:12" x14ac:dyDescent="0.3">
      <c r="A108" s="1" t="s">
        <v>473</v>
      </c>
      <c r="C108" s="60">
        <v>45795</v>
      </c>
      <c r="D108"/>
      <c r="F108" t="s">
        <v>755</v>
      </c>
      <c r="G108" s="66">
        <v>45212</v>
      </c>
      <c r="J108">
        <v>105</v>
      </c>
      <c r="L108" s="230" t="s">
        <v>84</v>
      </c>
    </row>
    <row r="109" spans="1:12" x14ac:dyDescent="0.3">
      <c r="A109" s="1" t="s">
        <v>475</v>
      </c>
      <c r="C109" s="60">
        <v>45817</v>
      </c>
      <c r="D109"/>
      <c r="F109" t="s">
        <v>756</v>
      </c>
      <c r="G109" s="66">
        <v>45213</v>
      </c>
      <c r="J109">
        <v>106</v>
      </c>
      <c r="L109" s="231" t="s">
        <v>81</v>
      </c>
    </row>
    <row r="110" spans="1:12" ht="16.2" x14ac:dyDescent="0.3">
      <c r="A110" s="1" t="s">
        <v>477</v>
      </c>
      <c r="C110"/>
      <c r="D110"/>
      <c r="F110" t="s">
        <v>757</v>
      </c>
      <c r="G110" s="66">
        <v>45214</v>
      </c>
      <c r="J110">
        <v>107</v>
      </c>
      <c r="L110" s="231" t="s">
        <v>738</v>
      </c>
    </row>
    <row r="111" spans="1:12" ht="16.2" x14ac:dyDescent="0.3">
      <c r="A111" s="1" t="s">
        <v>479</v>
      </c>
      <c r="C111"/>
      <c r="D111"/>
      <c r="F111" t="s">
        <v>758</v>
      </c>
      <c r="G111" s="66">
        <v>45215</v>
      </c>
      <c r="J111">
        <v>108</v>
      </c>
      <c r="L111" s="231" t="s">
        <v>740</v>
      </c>
    </row>
    <row r="112" spans="1:12" ht="16.2" x14ac:dyDescent="0.3">
      <c r="A112" s="1" t="s">
        <v>480</v>
      </c>
      <c r="C112"/>
      <c r="D112"/>
      <c r="F112" t="s">
        <v>77</v>
      </c>
      <c r="G112" s="66">
        <v>45216</v>
      </c>
      <c r="J112">
        <v>109</v>
      </c>
      <c r="L112" s="231" t="s">
        <v>742</v>
      </c>
    </row>
    <row r="113" spans="1:12" x14ac:dyDescent="0.3">
      <c r="A113" s="1" t="s">
        <v>482</v>
      </c>
      <c r="C113"/>
      <c r="D113"/>
      <c r="F113" t="s">
        <v>759</v>
      </c>
      <c r="G113" s="66">
        <v>45217</v>
      </c>
      <c r="J113">
        <v>110</v>
      </c>
      <c r="L113" s="229" t="s">
        <v>264</v>
      </c>
    </row>
    <row r="114" spans="1:12" x14ac:dyDescent="0.3">
      <c r="A114" s="1" t="s">
        <v>483</v>
      </c>
      <c r="C114"/>
      <c r="D114"/>
      <c r="F114" t="s">
        <v>760</v>
      </c>
      <c r="G114" s="66">
        <v>45218</v>
      </c>
      <c r="J114">
        <v>111</v>
      </c>
      <c r="L114" s="229" t="s">
        <v>266</v>
      </c>
    </row>
    <row r="115" spans="1:12" x14ac:dyDescent="0.3">
      <c r="A115" s="1" t="s">
        <v>484</v>
      </c>
      <c r="C115"/>
      <c r="D115"/>
      <c r="F115" t="s">
        <v>761</v>
      </c>
      <c r="G115" s="66">
        <v>45219</v>
      </c>
      <c r="J115">
        <v>112</v>
      </c>
      <c r="L115" s="229" t="s">
        <v>268</v>
      </c>
    </row>
    <row r="116" spans="1:12" x14ac:dyDescent="0.3">
      <c r="A116" s="1" t="s">
        <v>485</v>
      </c>
      <c r="C116"/>
      <c r="D116"/>
      <c r="F116" t="s">
        <v>762</v>
      </c>
      <c r="G116" s="66">
        <v>45220</v>
      </c>
      <c r="J116">
        <v>113</v>
      </c>
      <c r="L116" s="229" t="s">
        <v>270</v>
      </c>
    </row>
    <row r="117" spans="1:12" x14ac:dyDescent="0.3">
      <c r="A117" s="1" t="s">
        <v>487</v>
      </c>
      <c r="C117"/>
      <c r="D117"/>
      <c r="F117" t="s">
        <v>763</v>
      </c>
      <c r="G117" s="66">
        <v>45221</v>
      </c>
      <c r="J117">
        <v>114</v>
      </c>
      <c r="L117" s="229" t="s">
        <v>272</v>
      </c>
    </row>
    <row r="118" spans="1:12" x14ac:dyDescent="0.3">
      <c r="A118" s="1" t="s">
        <v>488</v>
      </c>
      <c r="C118"/>
      <c r="D118"/>
      <c r="F118" t="s">
        <v>764</v>
      </c>
      <c r="G118" s="66">
        <v>45222</v>
      </c>
      <c r="J118">
        <v>115</v>
      </c>
      <c r="L118" s="229" t="s">
        <v>78</v>
      </c>
    </row>
    <row r="119" spans="1:12" x14ac:dyDescent="0.3">
      <c r="A119" s="1" t="s">
        <v>489</v>
      </c>
      <c r="C119"/>
      <c r="D119"/>
      <c r="F119" t="s">
        <v>765</v>
      </c>
      <c r="G119" s="66">
        <v>45223</v>
      </c>
      <c r="J119">
        <v>116</v>
      </c>
      <c r="L119" s="229" t="s">
        <v>275</v>
      </c>
    </row>
    <row r="120" spans="1:12" x14ac:dyDescent="0.3">
      <c r="A120" s="1" t="s">
        <v>490</v>
      </c>
      <c r="C120"/>
      <c r="D120"/>
      <c r="F120" t="s">
        <v>766</v>
      </c>
      <c r="G120" s="66">
        <v>45224</v>
      </c>
      <c r="J120">
        <v>117</v>
      </c>
      <c r="L120" s="229" t="s">
        <v>277</v>
      </c>
    </row>
    <row r="121" spans="1:12" x14ac:dyDescent="0.3">
      <c r="A121" s="1" t="s">
        <v>491</v>
      </c>
      <c r="C121"/>
      <c r="D121"/>
      <c r="F121" t="s">
        <v>767</v>
      </c>
      <c r="G121" s="66">
        <v>45225</v>
      </c>
      <c r="J121">
        <v>118</v>
      </c>
      <c r="L121" s="229" t="s">
        <v>279</v>
      </c>
    </row>
    <row r="122" spans="1:12" x14ac:dyDescent="0.3">
      <c r="A122" s="1" t="s">
        <v>492</v>
      </c>
      <c r="C122"/>
      <c r="D122"/>
      <c r="F122" t="s">
        <v>768</v>
      </c>
      <c r="G122" s="66">
        <v>45226</v>
      </c>
      <c r="J122">
        <v>119</v>
      </c>
      <c r="L122" s="229" t="s">
        <v>281</v>
      </c>
    </row>
    <row r="123" spans="1:12" x14ac:dyDescent="0.3">
      <c r="A123" s="1" t="s">
        <v>493</v>
      </c>
      <c r="C123"/>
      <c r="D123"/>
      <c r="F123" t="s">
        <v>769</v>
      </c>
      <c r="G123" s="66">
        <v>45227</v>
      </c>
      <c r="J123">
        <v>120</v>
      </c>
    </row>
    <row r="124" spans="1:12" x14ac:dyDescent="0.3">
      <c r="C124"/>
      <c r="D124"/>
      <c r="F124" t="s">
        <v>770</v>
      </c>
      <c r="G124" s="66">
        <v>45228</v>
      </c>
      <c r="J124">
        <v>121</v>
      </c>
    </row>
    <row r="125" spans="1:12" x14ac:dyDescent="0.3">
      <c r="C125"/>
      <c r="D125"/>
      <c r="F125" t="s">
        <v>771</v>
      </c>
      <c r="G125" s="66">
        <v>45229</v>
      </c>
      <c r="J125">
        <v>122</v>
      </c>
    </row>
    <row r="126" spans="1:12" x14ac:dyDescent="0.3">
      <c r="C126"/>
      <c r="D126"/>
      <c r="F126" t="s">
        <v>772</v>
      </c>
      <c r="G126" s="66">
        <v>45230</v>
      </c>
      <c r="J126">
        <v>123</v>
      </c>
    </row>
    <row r="127" spans="1:12" x14ac:dyDescent="0.3">
      <c r="C127"/>
      <c r="D127"/>
      <c r="F127" t="s">
        <v>773</v>
      </c>
      <c r="G127" s="66">
        <v>45231</v>
      </c>
      <c r="J127">
        <v>124</v>
      </c>
    </row>
    <row r="128" spans="1:12" x14ac:dyDescent="0.3">
      <c r="C128"/>
      <c r="D128"/>
      <c r="F128" t="s">
        <v>774</v>
      </c>
      <c r="G128" s="66">
        <v>45232</v>
      </c>
      <c r="J128">
        <v>125</v>
      </c>
    </row>
    <row r="129" spans="3:10" x14ac:dyDescent="0.3">
      <c r="C129"/>
      <c r="D129"/>
      <c r="F129" t="s">
        <v>775</v>
      </c>
      <c r="G129" s="66">
        <v>45233</v>
      </c>
      <c r="J129">
        <v>126</v>
      </c>
    </row>
    <row r="130" spans="3:10" x14ac:dyDescent="0.3">
      <c r="C130"/>
      <c r="D130"/>
      <c r="F130" t="s">
        <v>776</v>
      </c>
      <c r="G130" s="66">
        <v>45234</v>
      </c>
      <c r="J130">
        <v>127</v>
      </c>
    </row>
    <row r="131" spans="3:10" x14ac:dyDescent="0.3">
      <c r="C131"/>
      <c r="D131"/>
      <c r="F131" t="s">
        <v>777</v>
      </c>
      <c r="G131" s="66">
        <v>45235</v>
      </c>
      <c r="J131">
        <v>128</v>
      </c>
    </row>
    <row r="132" spans="3:10" x14ac:dyDescent="0.3">
      <c r="C132"/>
      <c r="D132"/>
      <c r="F132" t="s">
        <v>778</v>
      </c>
      <c r="G132" s="66">
        <v>45236</v>
      </c>
      <c r="J132">
        <v>129</v>
      </c>
    </row>
    <row r="133" spans="3:10" x14ac:dyDescent="0.3">
      <c r="C133"/>
      <c r="D133"/>
      <c r="F133" t="s">
        <v>779</v>
      </c>
      <c r="G133" s="66">
        <v>45237</v>
      </c>
      <c r="J133">
        <v>130</v>
      </c>
    </row>
    <row r="134" spans="3:10" x14ac:dyDescent="0.3">
      <c r="C134"/>
      <c r="D134"/>
      <c r="F134" t="s">
        <v>780</v>
      </c>
      <c r="G134" s="66">
        <v>45238</v>
      </c>
      <c r="J134">
        <v>131</v>
      </c>
    </row>
    <row r="135" spans="3:10" x14ac:dyDescent="0.3">
      <c r="C135"/>
      <c r="D135"/>
      <c r="F135" t="s">
        <v>781</v>
      </c>
      <c r="G135" s="66">
        <v>45239</v>
      </c>
      <c r="J135">
        <v>132</v>
      </c>
    </row>
    <row r="136" spans="3:10" x14ac:dyDescent="0.3">
      <c r="C136"/>
      <c r="D136"/>
      <c r="F136" t="s">
        <v>782</v>
      </c>
      <c r="G136" s="66">
        <v>45240</v>
      </c>
      <c r="J136">
        <v>133</v>
      </c>
    </row>
    <row r="137" spans="3:10" x14ac:dyDescent="0.3">
      <c r="C137"/>
      <c r="D137"/>
      <c r="F137" t="s">
        <v>783</v>
      </c>
      <c r="G137" s="66">
        <v>45241</v>
      </c>
      <c r="J137">
        <v>134</v>
      </c>
    </row>
    <row r="138" spans="3:10" x14ac:dyDescent="0.3">
      <c r="C138"/>
      <c r="D138"/>
      <c r="F138" t="s">
        <v>784</v>
      </c>
      <c r="G138" s="66">
        <v>45242</v>
      </c>
      <c r="J138">
        <v>135</v>
      </c>
    </row>
    <row r="139" spans="3:10" x14ac:dyDescent="0.3">
      <c r="C139"/>
      <c r="D139"/>
      <c r="F139" t="s">
        <v>785</v>
      </c>
      <c r="G139" s="66">
        <v>45243</v>
      </c>
      <c r="J139">
        <v>136</v>
      </c>
    </row>
    <row r="140" spans="3:10" x14ac:dyDescent="0.3">
      <c r="C140"/>
      <c r="D140"/>
      <c r="F140" t="s">
        <v>786</v>
      </c>
      <c r="G140" s="66">
        <v>45244</v>
      </c>
      <c r="J140">
        <v>137</v>
      </c>
    </row>
    <row r="141" spans="3:10" x14ac:dyDescent="0.3">
      <c r="C141"/>
      <c r="D141"/>
      <c r="F141" t="s">
        <v>787</v>
      </c>
      <c r="G141" s="66">
        <v>45245</v>
      </c>
      <c r="J141">
        <v>138</v>
      </c>
    </row>
    <row r="142" spans="3:10" x14ac:dyDescent="0.3">
      <c r="C142"/>
      <c r="D142"/>
      <c r="F142" t="s">
        <v>788</v>
      </c>
      <c r="G142" s="66">
        <v>45246</v>
      </c>
      <c r="J142">
        <v>139</v>
      </c>
    </row>
    <row r="143" spans="3:10" x14ac:dyDescent="0.3">
      <c r="C143"/>
      <c r="D143"/>
      <c r="F143" t="s">
        <v>789</v>
      </c>
      <c r="G143" s="66">
        <v>45247</v>
      </c>
      <c r="J143">
        <v>140</v>
      </c>
    </row>
    <row r="144" spans="3:10" x14ac:dyDescent="0.3">
      <c r="C144"/>
      <c r="D144"/>
      <c r="F144" t="s">
        <v>790</v>
      </c>
      <c r="G144" s="66">
        <v>45248</v>
      </c>
      <c r="J144">
        <v>141</v>
      </c>
    </row>
    <row r="145" spans="3:10" x14ac:dyDescent="0.3">
      <c r="C145"/>
      <c r="D145"/>
      <c r="F145" t="s">
        <v>791</v>
      </c>
      <c r="G145" s="66">
        <v>45249</v>
      </c>
      <c r="J145">
        <v>142</v>
      </c>
    </row>
    <row r="146" spans="3:10" x14ac:dyDescent="0.3">
      <c r="C146"/>
      <c r="D146"/>
      <c r="F146" t="s">
        <v>792</v>
      </c>
      <c r="G146" s="66">
        <v>45250</v>
      </c>
      <c r="J146">
        <v>143</v>
      </c>
    </row>
    <row r="147" spans="3:10" x14ac:dyDescent="0.3">
      <c r="C147"/>
      <c r="D147"/>
      <c r="F147" t="s">
        <v>793</v>
      </c>
      <c r="G147" s="66">
        <v>45251</v>
      </c>
      <c r="J147">
        <v>144</v>
      </c>
    </row>
    <row r="148" spans="3:10" x14ac:dyDescent="0.3">
      <c r="C148"/>
      <c r="D148"/>
      <c r="F148" t="s">
        <v>794</v>
      </c>
      <c r="G148" s="66">
        <v>45252</v>
      </c>
      <c r="J148">
        <v>145</v>
      </c>
    </row>
    <row r="149" spans="3:10" x14ac:dyDescent="0.3">
      <c r="C149"/>
      <c r="D149"/>
      <c r="F149" t="s">
        <v>795</v>
      </c>
      <c r="G149" s="66">
        <v>45253</v>
      </c>
      <c r="J149">
        <v>146</v>
      </c>
    </row>
    <row r="150" spans="3:10" x14ac:dyDescent="0.3">
      <c r="C150"/>
      <c r="D150"/>
      <c r="F150" t="s">
        <v>796</v>
      </c>
      <c r="G150" s="66">
        <v>45254</v>
      </c>
      <c r="J150">
        <v>147</v>
      </c>
    </row>
    <row r="151" spans="3:10" x14ac:dyDescent="0.3">
      <c r="C151"/>
      <c r="D151"/>
      <c r="F151" t="s">
        <v>797</v>
      </c>
      <c r="G151" s="66">
        <v>45255</v>
      </c>
      <c r="J151">
        <v>148</v>
      </c>
    </row>
    <row r="152" spans="3:10" x14ac:dyDescent="0.3">
      <c r="C152"/>
      <c r="D152"/>
      <c r="F152" t="s">
        <v>798</v>
      </c>
      <c r="G152" s="66">
        <v>45256</v>
      </c>
      <c r="J152">
        <v>149</v>
      </c>
    </row>
    <row r="153" spans="3:10" x14ac:dyDescent="0.3">
      <c r="C153"/>
      <c r="D153"/>
      <c r="F153" t="s">
        <v>799</v>
      </c>
      <c r="G153" s="66">
        <v>45257</v>
      </c>
      <c r="J153">
        <v>150</v>
      </c>
    </row>
    <row r="154" spans="3:10" x14ac:dyDescent="0.3">
      <c r="C154"/>
      <c r="D154"/>
      <c r="F154" t="s">
        <v>800</v>
      </c>
      <c r="G154" s="66">
        <v>45258</v>
      </c>
      <c r="J154">
        <v>151</v>
      </c>
    </row>
    <row r="155" spans="3:10" x14ac:dyDescent="0.3">
      <c r="C155"/>
      <c r="D155"/>
      <c r="F155" t="s">
        <v>801</v>
      </c>
      <c r="G155" s="66">
        <v>45259</v>
      </c>
      <c r="J155">
        <v>152</v>
      </c>
    </row>
    <row r="156" spans="3:10" x14ac:dyDescent="0.3">
      <c r="C156"/>
      <c r="D156"/>
      <c r="F156" t="s">
        <v>802</v>
      </c>
      <c r="G156" s="66">
        <v>45260</v>
      </c>
      <c r="J156">
        <v>153</v>
      </c>
    </row>
    <row r="157" spans="3:10" x14ac:dyDescent="0.3">
      <c r="C157"/>
      <c r="D157"/>
      <c r="F157" t="s">
        <v>803</v>
      </c>
      <c r="G157" s="66">
        <v>45261</v>
      </c>
      <c r="J157">
        <v>154</v>
      </c>
    </row>
    <row r="158" spans="3:10" x14ac:dyDescent="0.3">
      <c r="C158"/>
      <c r="D158"/>
      <c r="F158" t="s">
        <v>804</v>
      </c>
      <c r="G158" s="66">
        <v>45262</v>
      </c>
      <c r="J158">
        <v>155</v>
      </c>
    </row>
    <row r="159" spans="3:10" x14ac:dyDescent="0.3">
      <c r="C159"/>
      <c r="D159"/>
      <c r="F159" t="s">
        <v>805</v>
      </c>
      <c r="G159" s="66">
        <v>45263</v>
      </c>
      <c r="J159">
        <v>156</v>
      </c>
    </row>
    <row r="160" spans="3:10" x14ac:dyDescent="0.3">
      <c r="C160"/>
      <c r="D160"/>
      <c r="F160" t="s">
        <v>806</v>
      </c>
      <c r="G160" s="66">
        <v>45264</v>
      </c>
      <c r="J160">
        <v>157</v>
      </c>
    </row>
    <row r="161" spans="3:10" x14ac:dyDescent="0.3">
      <c r="C161"/>
      <c r="D161"/>
      <c r="F161" t="s">
        <v>807</v>
      </c>
      <c r="G161" s="66">
        <v>45265</v>
      </c>
      <c r="J161">
        <v>158</v>
      </c>
    </row>
    <row r="162" spans="3:10" x14ac:dyDescent="0.3">
      <c r="C162"/>
      <c r="D162"/>
      <c r="F162" t="s">
        <v>808</v>
      </c>
      <c r="G162" s="66">
        <v>45266</v>
      </c>
      <c r="J162">
        <v>159</v>
      </c>
    </row>
    <row r="163" spans="3:10" x14ac:dyDescent="0.3">
      <c r="C163"/>
      <c r="D163"/>
      <c r="F163" t="s">
        <v>809</v>
      </c>
      <c r="G163" s="66">
        <v>45267</v>
      </c>
      <c r="J163">
        <v>160</v>
      </c>
    </row>
    <row r="164" spans="3:10" x14ac:dyDescent="0.3">
      <c r="C164"/>
      <c r="D164"/>
      <c r="F164" t="s">
        <v>810</v>
      </c>
      <c r="G164" s="66">
        <v>45268</v>
      </c>
      <c r="J164">
        <v>161</v>
      </c>
    </row>
    <row r="165" spans="3:10" x14ac:dyDescent="0.3">
      <c r="C165"/>
      <c r="D165"/>
      <c r="F165" t="s">
        <v>811</v>
      </c>
      <c r="G165" s="66">
        <v>45269</v>
      </c>
      <c r="J165">
        <v>162</v>
      </c>
    </row>
    <row r="166" spans="3:10" x14ac:dyDescent="0.3">
      <c r="C166"/>
      <c r="D166"/>
      <c r="F166" t="s">
        <v>812</v>
      </c>
      <c r="G166" s="66">
        <v>45270</v>
      </c>
      <c r="J166">
        <v>163</v>
      </c>
    </row>
    <row r="167" spans="3:10" x14ac:dyDescent="0.3">
      <c r="C167"/>
      <c r="D167"/>
      <c r="F167" t="s">
        <v>813</v>
      </c>
      <c r="G167" s="66">
        <v>45271</v>
      </c>
      <c r="J167">
        <v>164</v>
      </c>
    </row>
    <row r="168" spans="3:10" x14ac:dyDescent="0.3">
      <c r="C168"/>
      <c r="D168"/>
      <c r="F168" t="s">
        <v>74</v>
      </c>
      <c r="G168" s="66">
        <v>45272</v>
      </c>
      <c r="J168">
        <v>165</v>
      </c>
    </row>
    <row r="169" spans="3:10" x14ac:dyDescent="0.3">
      <c r="C169"/>
      <c r="D169"/>
      <c r="F169" t="s">
        <v>814</v>
      </c>
      <c r="G169" s="66">
        <v>45273</v>
      </c>
      <c r="J169">
        <v>166</v>
      </c>
    </row>
    <row r="170" spans="3:10" x14ac:dyDescent="0.3">
      <c r="C170"/>
      <c r="D170"/>
      <c r="F170" t="s">
        <v>815</v>
      </c>
      <c r="G170" s="66">
        <v>45274</v>
      </c>
      <c r="J170">
        <v>167</v>
      </c>
    </row>
    <row r="171" spans="3:10" x14ac:dyDescent="0.3">
      <c r="C171"/>
      <c r="D171"/>
      <c r="F171" t="s">
        <v>816</v>
      </c>
      <c r="G171" s="66">
        <v>45275</v>
      </c>
      <c r="J171">
        <v>168</v>
      </c>
    </row>
    <row r="172" spans="3:10" x14ac:dyDescent="0.3">
      <c r="C172"/>
      <c r="D172"/>
      <c r="F172" t="s">
        <v>817</v>
      </c>
      <c r="G172" s="66">
        <v>45276</v>
      </c>
      <c r="J172">
        <v>169</v>
      </c>
    </row>
    <row r="173" spans="3:10" x14ac:dyDescent="0.3">
      <c r="C173"/>
      <c r="D173"/>
      <c r="F173" t="s">
        <v>818</v>
      </c>
      <c r="G173" s="66">
        <v>45277</v>
      </c>
      <c r="J173">
        <v>170</v>
      </c>
    </row>
    <row r="174" spans="3:10" x14ac:dyDescent="0.3">
      <c r="C174"/>
      <c r="D174"/>
      <c r="F174" t="s">
        <v>819</v>
      </c>
      <c r="G174" s="66">
        <v>45278</v>
      </c>
      <c r="J174">
        <v>171</v>
      </c>
    </row>
    <row r="175" spans="3:10" x14ac:dyDescent="0.3">
      <c r="C175"/>
      <c r="D175"/>
      <c r="F175" t="s">
        <v>820</v>
      </c>
      <c r="G175" s="66">
        <v>45279</v>
      </c>
      <c r="J175">
        <v>172</v>
      </c>
    </row>
    <row r="176" spans="3:10" x14ac:dyDescent="0.3">
      <c r="C176"/>
      <c r="D176"/>
      <c r="F176" t="s">
        <v>821</v>
      </c>
      <c r="G176" s="66">
        <v>45280</v>
      </c>
      <c r="J176">
        <v>173</v>
      </c>
    </row>
    <row r="177" spans="3:10" x14ac:dyDescent="0.3">
      <c r="C177"/>
      <c r="D177"/>
      <c r="F177" t="s">
        <v>822</v>
      </c>
      <c r="G177" s="66">
        <v>45281</v>
      </c>
      <c r="J177">
        <v>174</v>
      </c>
    </row>
    <row r="178" spans="3:10" x14ac:dyDescent="0.3">
      <c r="C178"/>
      <c r="D178"/>
      <c r="F178" t="s">
        <v>823</v>
      </c>
      <c r="G178" s="66">
        <v>45282</v>
      </c>
      <c r="J178">
        <v>175</v>
      </c>
    </row>
    <row r="179" spans="3:10" x14ac:dyDescent="0.3">
      <c r="C179"/>
      <c r="D179"/>
      <c r="F179" t="s">
        <v>824</v>
      </c>
      <c r="G179" s="66">
        <v>45283</v>
      </c>
      <c r="J179">
        <v>176</v>
      </c>
    </row>
    <row r="180" spans="3:10" x14ac:dyDescent="0.3">
      <c r="C180"/>
      <c r="D180"/>
      <c r="F180" t="s">
        <v>825</v>
      </c>
      <c r="G180" s="66">
        <v>45284</v>
      </c>
      <c r="J180">
        <v>177</v>
      </c>
    </row>
    <row r="181" spans="3:10" x14ac:dyDescent="0.3">
      <c r="C181"/>
      <c r="D181"/>
      <c r="F181" t="s">
        <v>826</v>
      </c>
      <c r="G181" s="66">
        <v>45285</v>
      </c>
      <c r="J181">
        <v>178</v>
      </c>
    </row>
    <row r="182" spans="3:10" x14ac:dyDescent="0.3">
      <c r="C182"/>
      <c r="D182"/>
      <c r="F182" t="s">
        <v>827</v>
      </c>
      <c r="G182" s="66">
        <v>45286</v>
      </c>
      <c r="J182">
        <v>179</v>
      </c>
    </row>
    <row r="183" spans="3:10" x14ac:dyDescent="0.3">
      <c r="C183"/>
      <c r="D183"/>
      <c r="F183" t="s">
        <v>828</v>
      </c>
      <c r="G183" s="66">
        <v>45287</v>
      </c>
      <c r="J183">
        <v>180</v>
      </c>
    </row>
    <row r="184" spans="3:10" x14ac:dyDescent="0.3">
      <c r="C184"/>
      <c r="D184"/>
      <c r="F184" t="s">
        <v>829</v>
      </c>
      <c r="G184" s="66">
        <v>45288</v>
      </c>
      <c r="J184">
        <v>181</v>
      </c>
    </row>
    <row r="185" spans="3:10" x14ac:dyDescent="0.3">
      <c r="C185"/>
      <c r="D185"/>
      <c r="F185" t="s">
        <v>830</v>
      </c>
      <c r="G185" s="66">
        <v>45289</v>
      </c>
      <c r="J185">
        <v>182</v>
      </c>
    </row>
    <row r="186" spans="3:10" x14ac:dyDescent="0.3">
      <c r="C186"/>
      <c r="D186"/>
      <c r="F186" t="s">
        <v>831</v>
      </c>
      <c r="G186" s="66">
        <v>45290</v>
      </c>
      <c r="J186">
        <v>183</v>
      </c>
    </row>
    <row r="187" spans="3:10" x14ac:dyDescent="0.3">
      <c r="C187"/>
      <c r="D187"/>
      <c r="F187" t="s">
        <v>832</v>
      </c>
      <c r="G187" s="66">
        <v>45291</v>
      </c>
      <c r="J187">
        <v>184</v>
      </c>
    </row>
    <row r="188" spans="3:10" x14ac:dyDescent="0.3">
      <c r="C188"/>
      <c r="D188"/>
      <c r="F188" t="s">
        <v>833</v>
      </c>
      <c r="G188" s="66">
        <v>45292</v>
      </c>
      <c r="J188">
        <v>185</v>
      </c>
    </row>
    <row r="189" spans="3:10" x14ac:dyDescent="0.3">
      <c r="C189"/>
      <c r="D189"/>
      <c r="F189" t="s">
        <v>834</v>
      </c>
      <c r="G189" s="66">
        <v>45293</v>
      </c>
      <c r="J189">
        <v>186</v>
      </c>
    </row>
    <row r="190" spans="3:10" x14ac:dyDescent="0.3">
      <c r="C190"/>
      <c r="D190"/>
      <c r="F190" t="s">
        <v>835</v>
      </c>
      <c r="G190" s="66">
        <v>45294</v>
      </c>
      <c r="J190">
        <v>187</v>
      </c>
    </row>
    <row r="191" spans="3:10" x14ac:dyDescent="0.3">
      <c r="C191"/>
      <c r="D191"/>
      <c r="F191" t="s">
        <v>836</v>
      </c>
      <c r="G191" s="66">
        <v>45295</v>
      </c>
      <c r="J191">
        <v>188</v>
      </c>
    </row>
    <row r="192" spans="3:10" x14ac:dyDescent="0.3">
      <c r="C192"/>
      <c r="D192"/>
      <c r="F192" t="s">
        <v>837</v>
      </c>
      <c r="G192" s="66">
        <v>45296</v>
      </c>
      <c r="J192">
        <v>189</v>
      </c>
    </row>
    <row r="193" spans="3:10" x14ac:dyDescent="0.3">
      <c r="C193"/>
      <c r="D193"/>
      <c r="F193" t="s">
        <v>838</v>
      </c>
      <c r="G193" s="66">
        <v>45297</v>
      </c>
      <c r="J193">
        <v>190</v>
      </c>
    </row>
    <row r="194" spans="3:10" x14ac:dyDescent="0.3">
      <c r="C194"/>
      <c r="D194"/>
      <c r="F194" t="s">
        <v>839</v>
      </c>
      <c r="G194" s="66">
        <v>45298</v>
      </c>
      <c r="J194">
        <v>191</v>
      </c>
    </row>
    <row r="195" spans="3:10" x14ac:dyDescent="0.3">
      <c r="C195"/>
      <c r="D195"/>
      <c r="F195" t="s">
        <v>840</v>
      </c>
      <c r="G195" s="66">
        <v>45299</v>
      </c>
      <c r="J195">
        <v>192</v>
      </c>
    </row>
    <row r="196" spans="3:10" x14ac:dyDescent="0.3">
      <c r="C196"/>
      <c r="D196"/>
      <c r="F196" t="s">
        <v>841</v>
      </c>
      <c r="G196" s="66">
        <v>45300</v>
      </c>
      <c r="J196">
        <v>193</v>
      </c>
    </row>
    <row r="197" spans="3:10" x14ac:dyDescent="0.3">
      <c r="C197"/>
      <c r="D197"/>
      <c r="F197" t="s">
        <v>842</v>
      </c>
      <c r="G197" s="66">
        <v>45301</v>
      </c>
      <c r="J197">
        <v>194</v>
      </c>
    </row>
    <row r="198" spans="3:10" x14ac:dyDescent="0.3">
      <c r="C198"/>
      <c r="D198"/>
      <c r="F198" t="s">
        <v>843</v>
      </c>
      <c r="G198" s="66">
        <v>45302</v>
      </c>
      <c r="J198">
        <v>195</v>
      </c>
    </row>
    <row r="199" spans="3:10" x14ac:dyDescent="0.3">
      <c r="C199"/>
      <c r="D199"/>
      <c r="F199" t="s">
        <v>844</v>
      </c>
      <c r="G199" s="66">
        <v>45303</v>
      </c>
      <c r="J199">
        <v>196</v>
      </c>
    </row>
    <row r="200" spans="3:10" x14ac:dyDescent="0.3">
      <c r="C200"/>
      <c r="D200"/>
      <c r="F200" t="s">
        <v>845</v>
      </c>
      <c r="G200" s="66">
        <v>45304</v>
      </c>
      <c r="J200">
        <v>197</v>
      </c>
    </row>
    <row r="201" spans="3:10" x14ac:dyDescent="0.3">
      <c r="C201"/>
      <c r="D201"/>
      <c r="F201" t="s">
        <v>846</v>
      </c>
      <c r="G201" s="66">
        <v>45305</v>
      </c>
      <c r="J201">
        <v>198</v>
      </c>
    </row>
    <row r="202" spans="3:10" x14ac:dyDescent="0.3">
      <c r="C202"/>
      <c r="D202"/>
      <c r="F202" t="s">
        <v>847</v>
      </c>
      <c r="G202" s="66">
        <v>45306</v>
      </c>
      <c r="J202">
        <v>199</v>
      </c>
    </row>
    <row r="203" spans="3:10" x14ac:dyDescent="0.3">
      <c r="C203"/>
      <c r="D203"/>
      <c r="F203" t="s">
        <v>848</v>
      </c>
      <c r="G203" s="66">
        <v>45307</v>
      </c>
      <c r="J203">
        <v>200</v>
      </c>
    </row>
    <row r="204" spans="3:10" x14ac:dyDescent="0.3">
      <c r="C204"/>
      <c r="D204"/>
      <c r="F204" t="s">
        <v>849</v>
      </c>
      <c r="G204" s="66">
        <v>45308</v>
      </c>
      <c r="J204">
        <v>201</v>
      </c>
    </row>
    <row r="205" spans="3:10" x14ac:dyDescent="0.3">
      <c r="C205"/>
      <c r="D205"/>
      <c r="F205" t="s">
        <v>850</v>
      </c>
      <c r="G205" s="66">
        <v>45309</v>
      </c>
      <c r="J205">
        <v>202</v>
      </c>
    </row>
    <row r="206" spans="3:10" x14ac:dyDescent="0.3">
      <c r="C206"/>
      <c r="D206"/>
      <c r="F206" t="s">
        <v>851</v>
      </c>
      <c r="G206" s="66">
        <v>45310</v>
      </c>
      <c r="J206">
        <v>203</v>
      </c>
    </row>
    <row r="207" spans="3:10" x14ac:dyDescent="0.3">
      <c r="C207"/>
      <c r="D207"/>
      <c r="F207" t="s">
        <v>852</v>
      </c>
      <c r="G207" s="66">
        <v>45311</v>
      </c>
      <c r="J207">
        <v>204</v>
      </c>
    </row>
    <row r="208" spans="3:10" x14ac:dyDescent="0.3">
      <c r="C208"/>
      <c r="D208"/>
      <c r="F208" t="s">
        <v>853</v>
      </c>
      <c r="G208" s="66">
        <v>45312</v>
      </c>
      <c r="J208">
        <v>205</v>
      </c>
    </row>
    <row r="209" spans="3:10" x14ac:dyDescent="0.3">
      <c r="C209"/>
      <c r="D209"/>
      <c r="F209" t="s">
        <v>854</v>
      </c>
      <c r="G209" s="66">
        <v>45313</v>
      </c>
      <c r="J209">
        <v>206</v>
      </c>
    </row>
    <row r="210" spans="3:10" x14ac:dyDescent="0.3">
      <c r="C210"/>
      <c r="D210"/>
      <c r="F210" t="s">
        <v>855</v>
      </c>
      <c r="G210" s="66">
        <v>45314</v>
      </c>
      <c r="J210">
        <v>207</v>
      </c>
    </row>
    <row r="211" spans="3:10" x14ac:dyDescent="0.3">
      <c r="C211"/>
      <c r="D211"/>
      <c r="F211" t="s">
        <v>856</v>
      </c>
      <c r="G211" s="66">
        <v>45315</v>
      </c>
      <c r="J211">
        <v>208</v>
      </c>
    </row>
    <row r="212" spans="3:10" x14ac:dyDescent="0.3">
      <c r="C212"/>
      <c r="D212"/>
      <c r="F212" t="s">
        <v>857</v>
      </c>
      <c r="G212" s="66">
        <v>45316</v>
      </c>
      <c r="J212">
        <v>209</v>
      </c>
    </row>
    <row r="213" spans="3:10" x14ac:dyDescent="0.3">
      <c r="C213"/>
      <c r="D213"/>
      <c r="F213" t="s">
        <v>858</v>
      </c>
      <c r="G213" s="66">
        <v>45317</v>
      </c>
      <c r="J213">
        <v>210</v>
      </c>
    </row>
    <row r="214" spans="3:10" x14ac:dyDescent="0.3">
      <c r="C214"/>
      <c r="D214"/>
      <c r="F214" t="s">
        <v>859</v>
      </c>
      <c r="G214" s="66">
        <v>45318</v>
      </c>
      <c r="J214">
        <v>211</v>
      </c>
    </row>
    <row r="215" spans="3:10" x14ac:dyDescent="0.3">
      <c r="C215"/>
      <c r="D215"/>
      <c r="F215" t="s">
        <v>860</v>
      </c>
      <c r="G215" s="66">
        <v>45319</v>
      </c>
      <c r="J215">
        <v>212</v>
      </c>
    </row>
    <row r="216" spans="3:10" x14ac:dyDescent="0.3">
      <c r="C216"/>
      <c r="D216"/>
      <c r="F216" t="s">
        <v>861</v>
      </c>
      <c r="G216" s="66">
        <v>45320</v>
      </c>
      <c r="J216">
        <v>213</v>
      </c>
    </row>
    <row r="217" spans="3:10" x14ac:dyDescent="0.3">
      <c r="C217"/>
      <c r="D217"/>
      <c r="F217" t="s">
        <v>862</v>
      </c>
      <c r="G217" s="66">
        <v>45321</v>
      </c>
      <c r="J217">
        <v>214</v>
      </c>
    </row>
    <row r="218" spans="3:10" x14ac:dyDescent="0.3">
      <c r="C218"/>
      <c r="D218"/>
      <c r="F218" t="s">
        <v>863</v>
      </c>
      <c r="G218" s="66">
        <v>45322</v>
      </c>
      <c r="J218">
        <v>215</v>
      </c>
    </row>
    <row r="219" spans="3:10" x14ac:dyDescent="0.3">
      <c r="C219"/>
      <c r="D219"/>
      <c r="F219" t="s">
        <v>864</v>
      </c>
      <c r="G219" s="66">
        <v>45323</v>
      </c>
      <c r="J219">
        <v>216</v>
      </c>
    </row>
    <row r="220" spans="3:10" x14ac:dyDescent="0.3">
      <c r="C220"/>
      <c r="D220"/>
      <c r="F220" t="s">
        <v>865</v>
      </c>
      <c r="G220" s="66">
        <v>45324</v>
      </c>
      <c r="J220">
        <v>217</v>
      </c>
    </row>
    <row r="221" spans="3:10" x14ac:dyDescent="0.3">
      <c r="C221"/>
      <c r="D221"/>
      <c r="F221" t="s">
        <v>866</v>
      </c>
      <c r="G221" s="66">
        <v>45325</v>
      </c>
      <c r="J221">
        <v>218</v>
      </c>
    </row>
    <row r="222" spans="3:10" x14ac:dyDescent="0.3">
      <c r="C222"/>
      <c r="D222"/>
      <c r="F222" t="s">
        <v>867</v>
      </c>
      <c r="G222" s="66">
        <v>45326</v>
      </c>
      <c r="J222">
        <v>219</v>
      </c>
    </row>
    <row r="223" spans="3:10" x14ac:dyDescent="0.3">
      <c r="C223"/>
      <c r="D223"/>
      <c r="F223" t="s">
        <v>868</v>
      </c>
      <c r="G223" s="66">
        <v>45327</v>
      </c>
      <c r="J223">
        <v>220</v>
      </c>
    </row>
    <row r="224" spans="3:10" x14ac:dyDescent="0.3">
      <c r="C224"/>
      <c r="D224"/>
      <c r="F224" t="s">
        <v>869</v>
      </c>
      <c r="G224" s="66">
        <v>45328</v>
      </c>
      <c r="J224">
        <v>221</v>
      </c>
    </row>
    <row r="225" spans="3:10" x14ac:dyDescent="0.3">
      <c r="C225"/>
      <c r="D225"/>
      <c r="F225" t="s">
        <v>870</v>
      </c>
      <c r="G225" s="66">
        <v>45329</v>
      </c>
      <c r="J225">
        <v>222</v>
      </c>
    </row>
    <row r="226" spans="3:10" x14ac:dyDescent="0.3">
      <c r="C226"/>
      <c r="D226"/>
      <c r="F226" t="s">
        <v>871</v>
      </c>
      <c r="G226" s="66">
        <v>45330</v>
      </c>
      <c r="J226">
        <v>223</v>
      </c>
    </row>
    <row r="227" spans="3:10" x14ac:dyDescent="0.3">
      <c r="C227"/>
      <c r="D227"/>
      <c r="F227" t="s">
        <v>872</v>
      </c>
      <c r="G227" s="66">
        <v>45331</v>
      </c>
      <c r="J227">
        <v>224</v>
      </c>
    </row>
    <row r="228" spans="3:10" x14ac:dyDescent="0.3">
      <c r="C228"/>
      <c r="D228"/>
      <c r="F228" t="s">
        <v>75</v>
      </c>
      <c r="G228" s="66">
        <v>45332</v>
      </c>
      <c r="J228">
        <v>225</v>
      </c>
    </row>
    <row r="229" spans="3:10" x14ac:dyDescent="0.3">
      <c r="C229"/>
      <c r="D229"/>
      <c r="F229" t="s">
        <v>873</v>
      </c>
      <c r="G229" s="66">
        <v>45333</v>
      </c>
      <c r="J229">
        <v>226</v>
      </c>
    </row>
    <row r="230" spans="3:10" x14ac:dyDescent="0.3">
      <c r="C230"/>
      <c r="D230"/>
      <c r="F230" t="s">
        <v>874</v>
      </c>
      <c r="G230" s="66">
        <v>45334</v>
      </c>
      <c r="J230">
        <v>227</v>
      </c>
    </row>
    <row r="231" spans="3:10" x14ac:dyDescent="0.3">
      <c r="C231"/>
      <c r="D231"/>
      <c r="F231" t="s">
        <v>875</v>
      </c>
      <c r="G231" s="66">
        <v>45335</v>
      </c>
      <c r="J231">
        <v>228</v>
      </c>
    </row>
    <row r="232" spans="3:10" x14ac:dyDescent="0.3">
      <c r="C232"/>
      <c r="D232"/>
      <c r="F232" t="s">
        <v>876</v>
      </c>
      <c r="G232" s="66">
        <v>45336</v>
      </c>
      <c r="J232">
        <v>229</v>
      </c>
    </row>
    <row r="233" spans="3:10" x14ac:dyDescent="0.3">
      <c r="C233"/>
      <c r="D233"/>
      <c r="F233" t="s">
        <v>877</v>
      </c>
      <c r="G233" s="66">
        <v>45337</v>
      </c>
      <c r="J233">
        <v>230</v>
      </c>
    </row>
    <row r="234" spans="3:10" x14ac:dyDescent="0.3">
      <c r="C234"/>
      <c r="D234"/>
      <c r="F234" t="s">
        <v>878</v>
      </c>
      <c r="G234" s="66">
        <v>45338</v>
      </c>
      <c r="J234">
        <v>231</v>
      </c>
    </row>
    <row r="235" spans="3:10" x14ac:dyDescent="0.3">
      <c r="C235"/>
      <c r="D235"/>
      <c r="F235" t="s">
        <v>879</v>
      </c>
      <c r="G235" s="66">
        <v>45339</v>
      </c>
      <c r="J235">
        <v>232</v>
      </c>
    </row>
    <row r="236" spans="3:10" x14ac:dyDescent="0.3">
      <c r="C236"/>
      <c r="D236"/>
      <c r="F236" t="s">
        <v>880</v>
      </c>
      <c r="G236" s="66">
        <v>45340</v>
      </c>
      <c r="J236">
        <v>233</v>
      </c>
    </row>
    <row r="237" spans="3:10" x14ac:dyDescent="0.3">
      <c r="C237"/>
      <c r="D237"/>
      <c r="F237" t="s">
        <v>881</v>
      </c>
      <c r="G237" s="66">
        <v>45341</v>
      </c>
      <c r="J237">
        <v>234</v>
      </c>
    </row>
    <row r="238" spans="3:10" x14ac:dyDescent="0.3">
      <c r="C238"/>
      <c r="D238"/>
      <c r="F238" t="s">
        <v>882</v>
      </c>
      <c r="G238" s="66">
        <v>45342</v>
      </c>
      <c r="J238">
        <v>235</v>
      </c>
    </row>
    <row r="239" spans="3:10" x14ac:dyDescent="0.3">
      <c r="C239"/>
      <c r="D239"/>
      <c r="F239" t="s">
        <v>883</v>
      </c>
      <c r="G239" s="66">
        <v>45343</v>
      </c>
      <c r="J239">
        <v>236</v>
      </c>
    </row>
    <row r="240" spans="3:10" x14ac:dyDescent="0.3">
      <c r="C240"/>
      <c r="D240"/>
      <c r="F240" t="s">
        <v>884</v>
      </c>
      <c r="G240" s="66">
        <v>45344</v>
      </c>
      <c r="J240">
        <v>237</v>
      </c>
    </row>
    <row r="241" spans="3:10" x14ac:dyDescent="0.3">
      <c r="C241"/>
      <c r="D241"/>
      <c r="F241" t="s">
        <v>885</v>
      </c>
      <c r="G241" s="66">
        <v>45345</v>
      </c>
      <c r="J241">
        <v>238</v>
      </c>
    </row>
    <row r="242" spans="3:10" x14ac:dyDescent="0.3">
      <c r="C242"/>
      <c r="D242"/>
      <c r="F242" t="s">
        <v>886</v>
      </c>
      <c r="G242" s="66">
        <v>45346</v>
      </c>
      <c r="J242">
        <v>239</v>
      </c>
    </row>
    <row r="243" spans="3:10" x14ac:dyDescent="0.3">
      <c r="C243"/>
      <c r="D243"/>
      <c r="F243" t="s">
        <v>887</v>
      </c>
      <c r="G243" s="66">
        <v>45347</v>
      </c>
      <c r="J243">
        <v>240</v>
      </c>
    </row>
    <row r="244" spans="3:10" x14ac:dyDescent="0.3">
      <c r="C244"/>
      <c r="D244"/>
      <c r="F244" t="s">
        <v>888</v>
      </c>
      <c r="G244" s="66">
        <v>45348</v>
      </c>
      <c r="J244">
        <v>241</v>
      </c>
    </row>
    <row r="245" spans="3:10" x14ac:dyDescent="0.3">
      <c r="C245"/>
      <c r="D245"/>
      <c r="F245" t="s">
        <v>889</v>
      </c>
      <c r="G245" s="66">
        <v>45349</v>
      </c>
      <c r="J245">
        <v>242</v>
      </c>
    </row>
    <row r="246" spans="3:10" x14ac:dyDescent="0.3">
      <c r="C246"/>
      <c r="D246"/>
      <c r="F246" t="s">
        <v>890</v>
      </c>
      <c r="G246" s="66">
        <v>45350</v>
      </c>
      <c r="J246">
        <v>243</v>
      </c>
    </row>
    <row r="247" spans="3:10" x14ac:dyDescent="0.3">
      <c r="C247"/>
      <c r="D247"/>
      <c r="F247" t="s">
        <v>891</v>
      </c>
      <c r="G247" s="66">
        <v>45351</v>
      </c>
      <c r="J247">
        <v>244</v>
      </c>
    </row>
    <row r="248" spans="3:10" x14ac:dyDescent="0.3">
      <c r="C248"/>
      <c r="D248"/>
      <c r="F248" t="s">
        <v>892</v>
      </c>
      <c r="G248" s="66">
        <v>45352</v>
      </c>
      <c r="J248">
        <v>245</v>
      </c>
    </row>
    <row r="249" spans="3:10" x14ac:dyDescent="0.3">
      <c r="C249"/>
      <c r="D249"/>
      <c r="F249" t="s">
        <v>893</v>
      </c>
      <c r="G249" s="66">
        <v>45353</v>
      </c>
      <c r="J249">
        <v>246</v>
      </c>
    </row>
    <row r="250" spans="3:10" x14ac:dyDescent="0.3">
      <c r="C250"/>
      <c r="D250"/>
      <c r="F250" t="s">
        <v>894</v>
      </c>
      <c r="G250" s="66">
        <v>45354</v>
      </c>
      <c r="J250">
        <v>247</v>
      </c>
    </row>
    <row r="251" spans="3:10" x14ac:dyDescent="0.3">
      <c r="C251"/>
      <c r="D251"/>
      <c r="F251" t="s">
        <v>895</v>
      </c>
      <c r="G251" s="66">
        <v>45355</v>
      </c>
      <c r="J251">
        <v>248</v>
      </c>
    </row>
    <row r="252" spans="3:10" x14ac:dyDescent="0.3">
      <c r="C252"/>
      <c r="D252"/>
      <c r="F252" t="s">
        <v>896</v>
      </c>
      <c r="G252" s="66">
        <v>45356</v>
      </c>
      <c r="J252">
        <v>249</v>
      </c>
    </row>
    <row r="253" spans="3:10" x14ac:dyDescent="0.3">
      <c r="C253"/>
      <c r="D253"/>
      <c r="F253" t="s">
        <v>897</v>
      </c>
      <c r="G253" s="66">
        <v>45357</v>
      </c>
      <c r="J253">
        <v>250</v>
      </c>
    </row>
    <row r="254" spans="3:10" x14ac:dyDescent="0.3">
      <c r="C254"/>
      <c r="D254"/>
      <c r="F254" t="s">
        <v>898</v>
      </c>
      <c r="G254" s="66">
        <v>45358</v>
      </c>
    </row>
    <row r="255" spans="3:10" x14ac:dyDescent="0.3">
      <c r="C255"/>
      <c r="D255"/>
      <c r="F255" t="s">
        <v>899</v>
      </c>
      <c r="G255" s="66">
        <v>45359</v>
      </c>
    </row>
    <row r="256" spans="3:10" x14ac:dyDescent="0.3">
      <c r="C256"/>
      <c r="D256"/>
      <c r="F256" t="s">
        <v>900</v>
      </c>
      <c r="G256" s="66">
        <v>45360</v>
      </c>
    </row>
    <row r="257" spans="3:7" x14ac:dyDescent="0.3">
      <c r="C257"/>
      <c r="D257"/>
      <c r="F257" t="s">
        <v>901</v>
      </c>
      <c r="G257" s="66">
        <v>45361</v>
      </c>
    </row>
    <row r="258" spans="3:7" x14ac:dyDescent="0.3">
      <c r="C258"/>
      <c r="D258"/>
      <c r="F258" t="s">
        <v>902</v>
      </c>
      <c r="G258" s="66">
        <v>45362</v>
      </c>
    </row>
    <row r="259" spans="3:7" x14ac:dyDescent="0.3">
      <c r="C259"/>
      <c r="D259"/>
      <c r="F259" t="s">
        <v>903</v>
      </c>
      <c r="G259" s="66">
        <v>45363</v>
      </c>
    </row>
    <row r="260" spans="3:7" x14ac:dyDescent="0.3">
      <c r="C260"/>
      <c r="D260"/>
      <c r="F260" t="s">
        <v>904</v>
      </c>
      <c r="G260" s="66">
        <v>45364</v>
      </c>
    </row>
    <row r="261" spans="3:7" x14ac:dyDescent="0.3">
      <c r="C261"/>
      <c r="D261"/>
      <c r="F261" t="s">
        <v>905</v>
      </c>
      <c r="G261" s="66">
        <v>45365</v>
      </c>
    </row>
    <row r="262" spans="3:7" x14ac:dyDescent="0.3">
      <c r="C262"/>
      <c r="D262"/>
      <c r="F262" t="s">
        <v>906</v>
      </c>
      <c r="G262" s="66">
        <v>45366</v>
      </c>
    </row>
    <row r="263" spans="3:7" x14ac:dyDescent="0.3">
      <c r="C263"/>
      <c r="D263"/>
      <c r="F263" t="s">
        <v>907</v>
      </c>
      <c r="G263" s="66">
        <v>45367</v>
      </c>
    </row>
    <row r="264" spans="3:7" x14ac:dyDescent="0.3">
      <c r="C264"/>
      <c r="D264"/>
      <c r="F264" t="s">
        <v>908</v>
      </c>
      <c r="G264" s="66">
        <v>45368</v>
      </c>
    </row>
    <row r="265" spans="3:7" x14ac:dyDescent="0.3">
      <c r="C265"/>
      <c r="D265"/>
      <c r="F265" t="s">
        <v>909</v>
      </c>
      <c r="G265" s="66">
        <v>45369</v>
      </c>
    </row>
    <row r="266" spans="3:7" x14ac:dyDescent="0.3">
      <c r="C266"/>
      <c r="D266"/>
      <c r="F266" t="s">
        <v>910</v>
      </c>
      <c r="G266" s="66">
        <v>45370</v>
      </c>
    </row>
    <row r="267" spans="3:7" x14ac:dyDescent="0.3">
      <c r="C267"/>
      <c r="D267"/>
      <c r="F267" t="s">
        <v>911</v>
      </c>
      <c r="G267" s="66">
        <v>45371</v>
      </c>
    </row>
    <row r="268" spans="3:7" x14ac:dyDescent="0.3">
      <c r="C268"/>
      <c r="D268"/>
      <c r="F268" t="s">
        <v>912</v>
      </c>
      <c r="G268" s="66">
        <v>45372</v>
      </c>
    </row>
    <row r="269" spans="3:7" x14ac:dyDescent="0.3">
      <c r="C269"/>
      <c r="D269"/>
      <c r="F269" t="s">
        <v>913</v>
      </c>
      <c r="G269" s="66">
        <v>45373</v>
      </c>
    </row>
    <row r="270" spans="3:7" x14ac:dyDescent="0.3">
      <c r="C270"/>
      <c r="D270"/>
      <c r="F270" t="s">
        <v>914</v>
      </c>
      <c r="G270" s="66">
        <v>45374</v>
      </c>
    </row>
    <row r="271" spans="3:7" x14ac:dyDescent="0.3">
      <c r="C271"/>
      <c r="D271"/>
      <c r="F271" t="s">
        <v>915</v>
      </c>
      <c r="G271" s="66">
        <v>45375</v>
      </c>
    </row>
    <row r="272" spans="3:7" x14ac:dyDescent="0.3">
      <c r="C272"/>
      <c r="D272"/>
      <c r="F272" t="s">
        <v>916</v>
      </c>
      <c r="G272" s="66">
        <v>45376</v>
      </c>
    </row>
    <row r="273" spans="3:7" x14ac:dyDescent="0.3">
      <c r="C273"/>
      <c r="D273"/>
      <c r="F273" t="s">
        <v>917</v>
      </c>
      <c r="G273" s="66">
        <v>45377</v>
      </c>
    </row>
    <row r="274" spans="3:7" x14ac:dyDescent="0.3">
      <c r="C274"/>
      <c r="D274"/>
      <c r="F274" t="s">
        <v>918</v>
      </c>
      <c r="G274" s="66">
        <v>45378</v>
      </c>
    </row>
    <row r="275" spans="3:7" x14ac:dyDescent="0.3">
      <c r="C275"/>
      <c r="D275"/>
      <c r="F275" t="s">
        <v>919</v>
      </c>
      <c r="G275" s="66">
        <v>45379</v>
      </c>
    </row>
    <row r="276" spans="3:7" x14ac:dyDescent="0.3">
      <c r="C276"/>
      <c r="D276"/>
      <c r="F276" t="s">
        <v>920</v>
      </c>
      <c r="G276" s="66">
        <v>45380</v>
      </c>
    </row>
    <row r="277" spans="3:7" x14ac:dyDescent="0.3">
      <c r="C277"/>
      <c r="D277"/>
      <c r="F277" t="s">
        <v>921</v>
      </c>
      <c r="G277" s="66">
        <v>45381</v>
      </c>
    </row>
    <row r="278" spans="3:7" x14ac:dyDescent="0.3">
      <c r="C278"/>
      <c r="D278"/>
      <c r="F278" t="s">
        <v>922</v>
      </c>
      <c r="G278" s="66">
        <v>45382</v>
      </c>
    </row>
    <row r="279" spans="3:7" x14ac:dyDescent="0.3">
      <c r="C279"/>
      <c r="D279"/>
      <c r="F279" t="s">
        <v>923</v>
      </c>
      <c r="G279" s="66">
        <v>45383</v>
      </c>
    </row>
    <row r="280" spans="3:7" x14ac:dyDescent="0.3">
      <c r="C280"/>
      <c r="D280"/>
      <c r="F280" t="s">
        <v>924</v>
      </c>
      <c r="G280" s="66">
        <v>45384</v>
      </c>
    </row>
    <row r="281" spans="3:7" x14ac:dyDescent="0.3">
      <c r="C281"/>
      <c r="D281"/>
      <c r="F281" t="s">
        <v>925</v>
      </c>
      <c r="G281" s="66">
        <v>45385</v>
      </c>
    </row>
    <row r="282" spans="3:7" x14ac:dyDescent="0.3">
      <c r="C282"/>
      <c r="D282"/>
      <c r="F282" t="s">
        <v>926</v>
      </c>
      <c r="G282" s="66">
        <v>45386</v>
      </c>
    </row>
    <row r="283" spans="3:7" x14ac:dyDescent="0.3">
      <c r="C283"/>
      <c r="D283"/>
      <c r="F283" t="s">
        <v>927</v>
      </c>
      <c r="G283" s="66">
        <v>45387</v>
      </c>
    </row>
    <row r="284" spans="3:7" x14ac:dyDescent="0.3">
      <c r="C284"/>
      <c r="D284"/>
      <c r="F284" t="s">
        <v>928</v>
      </c>
      <c r="G284" s="66">
        <v>45388</v>
      </c>
    </row>
    <row r="285" spans="3:7" x14ac:dyDescent="0.3">
      <c r="C285"/>
      <c r="D285"/>
      <c r="F285" t="s">
        <v>929</v>
      </c>
      <c r="G285" s="66">
        <v>45389</v>
      </c>
    </row>
    <row r="286" spans="3:7" x14ac:dyDescent="0.3">
      <c r="C286"/>
      <c r="D286"/>
      <c r="F286" t="s">
        <v>930</v>
      </c>
      <c r="G286" s="66">
        <v>45390</v>
      </c>
    </row>
    <row r="287" spans="3:7" x14ac:dyDescent="0.3">
      <c r="C287"/>
      <c r="D287"/>
      <c r="F287" t="s">
        <v>931</v>
      </c>
      <c r="G287" s="66">
        <v>45391</v>
      </c>
    </row>
    <row r="288" spans="3:7" x14ac:dyDescent="0.3">
      <c r="C288"/>
      <c r="D288"/>
      <c r="F288" t="s">
        <v>94</v>
      </c>
      <c r="G288" s="66">
        <v>45392</v>
      </c>
    </row>
    <row r="289" spans="3:7" x14ac:dyDescent="0.3">
      <c r="C289"/>
      <c r="D289"/>
      <c r="F289" t="s">
        <v>932</v>
      </c>
      <c r="G289" s="66">
        <v>45393</v>
      </c>
    </row>
    <row r="290" spans="3:7" x14ac:dyDescent="0.3">
      <c r="C290"/>
      <c r="D290"/>
      <c r="F290" t="s">
        <v>933</v>
      </c>
      <c r="G290" s="66">
        <v>45394</v>
      </c>
    </row>
    <row r="291" spans="3:7" x14ac:dyDescent="0.3">
      <c r="C291"/>
      <c r="D291"/>
      <c r="F291" t="s">
        <v>934</v>
      </c>
      <c r="G291" s="66">
        <v>45395</v>
      </c>
    </row>
    <row r="292" spans="3:7" x14ac:dyDescent="0.3">
      <c r="C292"/>
      <c r="D292"/>
      <c r="F292" t="s">
        <v>935</v>
      </c>
      <c r="G292" s="66">
        <v>45396</v>
      </c>
    </row>
    <row r="293" spans="3:7" x14ac:dyDescent="0.3">
      <c r="C293"/>
      <c r="D293"/>
      <c r="F293" t="s">
        <v>936</v>
      </c>
      <c r="G293" s="66">
        <v>45397</v>
      </c>
    </row>
    <row r="294" spans="3:7" x14ac:dyDescent="0.3">
      <c r="C294"/>
      <c r="D294"/>
      <c r="F294" t="s">
        <v>937</v>
      </c>
      <c r="G294" s="66">
        <v>45398</v>
      </c>
    </row>
    <row r="295" spans="3:7" x14ac:dyDescent="0.3">
      <c r="C295"/>
      <c r="D295"/>
      <c r="F295" t="s">
        <v>938</v>
      </c>
      <c r="G295" s="66">
        <v>45399</v>
      </c>
    </row>
    <row r="296" spans="3:7" x14ac:dyDescent="0.3">
      <c r="C296"/>
      <c r="D296"/>
      <c r="F296" t="s">
        <v>939</v>
      </c>
      <c r="G296" s="66">
        <v>45400</v>
      </c>
    </row>
    <row r="297" spans="3:7" x14ac:dyDescent="0.3">
      <c r="C297"/>
      <c r="D297"/>
      <c r="F297" t="s">
        <v>940</v>
      </c>
      <c r="G297" s="66">
        <v>45401</v>
      </c>
    </row>
    <row r="298" spans="3:7" x14ac:dyDescent="0.3">
      <c r="C298"/>
      <c r="D298"/>
      <c r="F298" t="s">
        <v>941</v>
      </c>
      <c r="G298" s="66">
        <v>45402</v>
      </c>
    </row>
    <row r="299" spans="3:7" x14ac:dyDescent="0.3">
      <c r="C299"/>
      <c r="D299"/>
      <c r="F299" t="s">
        <v>942</v>
      </c>
      <c r="G299" s="66">
        <v>45403</v>
      </c>
    </row>
    <row r="300" spans="3:7" x14ac:dyDescent="0.3">
      <c r="C300"/>
      <c r="D300"/>
      <c r="F300" t="s">
        <v>943</v>
      </c>
      <c r="G300" s="66">
        <v>45404</v>
      </c>
    </row>
    <row r="301" spans="3:7" x14ac:dyDescent="0.3">
      <c r="C301"/>
      <c r="D301"/>
      <c r="F301" t="s">
        <v>944</v>
      </c>
      <c r="G301" s="66">
        <v>45405</v>
      </c>
    </row>
    <row r="302" spans="3:7" x14ac:dyDescent="0.3">
      <c r="C302"/>
      <c r="D302"/>
      <c r="F302" t="s">
        <v>945</v>
      </c>
      <c r="G302" s="66">
        <v>45406</v>
      </c>
    </row>
    <row r="303" spans="3:7" x14ac:dyDescent="0.3">
      <c r="C303"/>
      <c r="D303"/>
      <c r="F303" t="s">
        <v>946</v>
      </c>
      <c r="G303" s="66">
        <v>45407</v>
      </c>
    </row>
    <row r="304" spans="3:7" x14ac:dyDescent="0.3">
      <c r="C304"/>
      <c r="D304"/>
      <c r="F304" t="s">
        <v>947</v>
      </c>
      <c r="G304" s="66">
        <v>45408</v>
      </c>
    </row>
    <row r="305" spans="3:7" x14ac:dyDescent="0.3">
      <c r="C305"/>
      <c r="D305"/>
      <c r="F305" t="s">
        <v>948</v>
      </c>
      <c r="G305" s="66">
        <v>45409</v>
      </c>
    </row>
    <row r="306" spans="3:7" x14ac:dyDescent="0.3">
      <c r="C306"/>
      <c r="D306"/>
      <c r="F306" t="s">
        <v>949</v>
      </c>
      <c r="G306" s="66">
        <v>45410</v>
      </c>
    </row>
    <row r="307" spans="3:7" x14ac:dyDescent="0.3">
      <c r="C307"/>
      <c r="D307"/>
      <c r="F307" t="s">
        <v>950</v>
      </c>
      <c r="G307" s="66">
        <v>45411</v>
      </c>
    </row>
    <row r="308" spans="3:7" x14ac:dyDescent="0.3">
      <c r="C308"/>
      <c r="D308"/>
      <c r="F308" t="s">
        <v>951</v>
      </c>
      <c r="G308" s="66">
        <v>45412</v>
      </c>
    </row>
    <row r="309" spans="3:7" x14ac:dyDescent="0.3">
      <c r="C309"/>
      <c r="D309"/>
      <c r="F309" t="s">
        <v>952</v>
      </c>
      <c r="G309" s="66">
        <v>45413</v>
      </c>
    </row>
    <row r="310" spans="3:7" x14ac:dyDescent="0.3">
      <c r="C310"/>
      <c r="D310"/>
      <c r="F310" t="s">
        <v>953</v>
      </c>
      <c r="G310" s="66">
        <v>45414</v>
      </c>
    </row>
    <row r="311" spans="3:7" x14ac:dyDescent="0.3">
      <c r="C311"/>
      <c r="D311"/>
      <c r="F311" t="s">
        <v>954</v>
      </c>
      <c r="G311" s="66">
        <v>45415</v>
      </c>
    </row>
    <row r="312" spans="3:7" x14ac:dyDescent="0.3">
      <c r="C312"/>
      <c r="D312"/>
      <c r="F312" t="s">
        <v>955</v>
      </c>
      <c r="G312" s="66">
        <v>45416</v>
      </c>
    </row>
    <row r="313" spans="3:7" x14ac:dyDescent="0.3">
      <c r="C313"/>
      <c r="D313"/>
      <c r="F313" t="s">
        <v>956</v>
      </c>
      <c r="G313" s="66">
        <v>45417</v>
      </c>
    </row>
    <row r="314" spans="3:7" x14ac:dyDescent="0.3">
      <c r="C314"/>
      <c r="D314"/>
      <c r="F314" t="s">
        <v>957</v>
      </c>
      <c r="G314" s="66">
        <v>45418</v>
      </c>
    </row>
    <row r="315" spans="3:7" x14ac:dyDescent="0.3">
      <c r="C315"/>
      <c r="D315"/>
      <c r="F315" t="s">
        <v>958</v>
      </c>
      <c r="G315" s="66">
        <v>45419</v>
      </c>
    </row>
    <row r="316" spans="3:7" x14ac:dyDescent="0.3">
      <c r="C316"/>
      <c r="D316"/>
      <c r="F316" t="s">
        <v>959</v>
      </c>
      <c r="G316" s="66">
        <v>45420</v>
      </c>
    </row>
    <row r="317" spans="3:7" x14ac:dyDescent="0.3">
      <c r="C317"/>
      <c r="D317"/>
      <c r="F317" t="s">
        <v>960</v>
      </c>
      <c r="G317" s="66">
        <v>45421</v>
      </c>
    </row>
    <row r="318" spans="3:7" x14ac:dyDescent="0.3">
      <c r="C318"/>
      <c r="D318"/>
      <c r="F318" t="s">
        <v>961</v>
      </c>
      <c r="G318" s="66">
        <v>45422</v>
      </c>
    </row>
    <row r="319" spans="3:7" x14ac:dyDescent="0.3">
      <c r="C319"/>
      <c r="D319"/>
      <c r="F319" t="s">
        <v>962</v>
      </c>
      <c r="G319" s="66">
        <v>45423</v>
      </c>
    </row>
    <row r="320" spans="3:7" x14ac:dyDescent="0.3">
      <c r="C320"/>
      <c r="D320"/>
      <c r="F320" t="s">
        <v>963</v>
      </c>
      <c r="G320" s="66">
        <v>45424</v>
      </c>
    </row>
    <row r="321" spans="3:7" x14ac:dyDescent="0.3">
      <c r="C321"/>
      <c r="D321"/>
      <c r="F321" t="s">
        <v>964</v>
      </c>
      <c r="G321" s="66">
        <v>45425</v>
      </c>
    </row>
    <row r="322" spans="3:7" x14ac:dyDescent="0.3">
      <c r="C322"/>
      <c r="D322"/>
      <c r="F322" t="s">
        <v>965</v>
      </c>
      <c r="G322" s="66">
        <v>45426</v>
      </c>
    </row>
    <row r="323" spans="3:7" x14ac:dyDescent="0.3">
      <c r="C323"/>
      <c r="D323"/>
      <c r="F323" t="s">
        <v>966</v>
      </c>
      <c r="G323" s="66">
        <v>45427</v>
      </c>
    </row>
    <row r="324" spans="3:7" x14ac:dyDescent="0.3">
      <c r="C324"/>
      <c r="D324"/>
      <c r="F324" t="s">
        <v>967</v>
      </c>
      <c r="G324" s="66">
        <v>45428</v>
      </c>
    </row>
    <row r="325" spans="3:7" x14ac:dyDescent="0.3">
      <c r="C325"/>
      <c r="D325"/>
      <c r="F325" t="s">
        <v>968</v>
      </c>
      <c r="G325" s="66">
        <v>45429</v>
      </c>
    </row>
    <row r="326" spans="3:7" x14ac:dyDescent="0.3">
      <c r="C326"/>
      <c r="D326"/>
      <c r="F326" t="s">
        <v>969</v>
      </c>
      <c r="G326" s="66">
        <v>45430</v>
      </c>
    </row>
    <row r="327" spans="3:7" x14ac:dyDescent="0.3">
      <c r="C327"/>
      <c r="D327"/>
      <c r="F327" t="s">
        <v>970</v>
      </c>
      <c r="G327" s="66">
        <v>45431</v>
      </c>
    </row>
    <row r="328" spans="3:7" x14ac:dyDescent="0.3">
      <c r="C328"/>
      <c r="D328"/>
      <c r="F328" t="s">
        <v>971</v>
      </c>
      <c r="G328" s="66">
        <v>45432</v>
      </c>
    </row>
    <row r="329" spans="3:7" x14ac:dyDescent="0.3">
      <c r="C329"/>
      <c r="D329"/>
      <c r="F329" t="s">
        <v>972</v>
      </c>
      <c r="G329" s="66">
        <v>45433</v>
      </c>
    </row>
    <row r="330" spans="3:7" x14ac:dyDescent="0.3">
      <c r="C330"/>
      <c r="D330"/>
      <c r="F330" t="s">
        <v>973</v>
      </c>
      <c r="G330" s="66">
        <v>45434</v>
      </c>
    </row>
    <row r="331" spans="3:7" x14ac:dyDescent="0.3">
      <c r="C331"/>
      <c r="D331"/>
      <c r="F331" t="s">
        <v>974</v>
      </c>
      <c r="G331" s="66">
        <v>45435</v>
      </c>
    </row>
    <row r="332" spans="3:7" x14ac:dyDescent="0.3">
      <c r="C332"/>
      <c r="D332"/>
      <c r="F332" t="s">
        <v>975</v>
      </c>
      <c r="G332" s="66">
        <v>45436</v>
      </c>
    </row>
    <row r="333" spans="3:7" x14ac:dyDescent="0.3">
      <c r="C333"/>
      <c r="D333"/>
      <c r="F333" t="s">
        <v>976</v>
      </c>
      <c r="G333" s="66">
        <v>45437</v>
      </c>
    </row>
    <row r="334" spans="3:7" x14ac:dyDescent="0.3">
      <c r="C334"/>
      <c r="D334"/>
      <c r="F334" t="s">
        <v>977</v>
      </c>
      <c r="G334" s="66">
        <v>45438</v>
      </c>
    </row>
    <row r="335" spans="3:7" x14ac:dyDescent="0.3">
      <c r="C335"/>
      <c r="D335"/>
      <c r="F335" t="s">
        <v>978</v>
      </c>
      <c r="G335" s="66">
        <v>45439</v>
      </c>
    </row>
    <row r="336" spans="3:7" x14ac:dyDescent="0.3">
      <c r="C336"/>
      <c r="D336"/>
      <c r="F336" t="s">
        <v>979</v>
      </c>
      <c r="G336" s="66">
        <v>45440</v>
      </c>
    </row>
    <row r="337" spans="3:7" x14ac:dyDescent="0.3">
      <c r="C337"/>
      <c r="D337"/>
      <c r="F337" t="s">
        <v>980</v>
      </c>
      <c r="G337" s="66">
        <v>45441</v>
      </c>
    </row>
    <row r="338" spans="3:7" x14ac:dyDescent="0.3">
      <c r="C338"/>
      <c r="D338"/>
      <c r="F338" t="s">
        <v>981</v>
      </c>
      <c r="G338" s="66">
        <v>45442</v>
      </c>
    </row>
    <row r="339" spans="3:7" x14ac:dyDescent="0.3">
      <c r="C339"/>
      <c r="D339"/>
      <c r="F339" t="s">
        <v>982</v>
      </c>
      <c r="G339" s="66">
        <v>45443</v>
      </c>
    </row>
    <row r="340" spans="3:7" x14ac:dyDescent="0.3">
      <c r="C340"/>
      <c r="D340"/>
      <c r="F340" t="s">
        <v>983</v>
      </c>
      <c r="G340" s="66">
        <v>45444</v>
      </c>
    </row>
    <row r="341" spans="3:7" x14ac:dyDescent="0.3">
      <c r="C341"/>
      <c r="D341"/>
      <c r="F341" t="s">
        <v>984</v>
      </c>
      <c r="G341" s="66">
        <v>45445</v>
      </c>
    </row>
    <row r="342" spans="3:7" x14ac:dyDescent="0.3">
      <c r="C342"/>
      <c r="D342"/>
      <c r="F342" t="s">
        <v>985</v>
      </c>
      <c r="G342" s="66">
        <v>45446</v>
      </c>
    </row>
    <row r="343" spans="3:7" x14ac:dyDescent="0.3">
      <c r="C343"/>
      <c r="D343"/>
      <c r="F343" t="s">
        <v>986</v>
      </c>
      <c r="G343" s="66">
        <v>45447</v>
      </c>
    </row>
    <row r="344" spans="3:7" x14ac:dyDescent="0.3">
      <c r="C344"/>
      <c r="D344"/>
      <c r="F344" t="s">
        <v>987</v>
      </c>
      <c r="G344" s="66">
        <v>45448</v>
      </c>
    </row>
    <row r="345" spans="3:7" x14ac:dyDescent="0.3">
      <c r="C345"/>
      <c r="D345"/>
      <c r="F345" t="s">
        <v>988</v>
      </c>
      <c r="G345" s="66">
        <v>45449</v>
      </c>
    </row>
    <row r="346" spans="3:7" x14ac:dyDescent="0.3">
      <c r="C346"/>
      <c r="D346"/>
      <c r="F346" t="s">
        <v>989</v>
      </c>
      <c r="G346" s="66">
        <v>45450</v>
      </c>
    </row>
    <row r="347" spans="3:7" x14ac:dyDescent="0.3">
      <c r="C347"/>
      <c r="D347"/>
      <c r="F347" t="s">
        <v>990</v>
      </c>
      <c r="G347" s="66">
        <v>45451</v>
      </c>
    </row>
    <row r="348" spans="3:7" x14ac:dyDescent="0.3">
      <c r="C348"/>
      <c r="D348"/>
      <c r="F348" t="s">
        <v>991</v>
      </c>
      <c r="G348" s="66">
        <v>45452</v>
      </c>
    </row>
    <row r="349" spans="3:7" x14ac:dyDescent="0.3">
      <c r="C349"/>
      <c r="D349"/>
      <c r="F349" t="s">
        <v>992</v>
      </c>
      <c r="G349" s="66">
        <v>45453</v>
      </c>
    </row>
    <row r="350" spans="3:7" x14ac:dyDescent="0.3">
      <c r="C350"/>
      <c r="D350"/>
      <c r="F350" t="s">
        <v>993</v>
      </c>
      <c r="G350" s="66">
        <v>45454</v>
      </c>
    </row>
    <row r="351" spans="3:7" x14ac:dyDescent="0.3">
      <c r="C351"/>
      <c r="D351"/>
      <c r="F351" t="s">
        <v>994</v>
      </c>
      <c r="G351" s="66">
        <v>45455</v>
      </c>
    </row>
    <row r="352" spans="3:7" x14ac:dyDescent="0.3">
      <c r="C352"/>
      <c r="D352"/>
      <c r="F352" t="s">
        <v>995</v>
      </c>
      <c r="G352" s="66">
        <v>45456</v>
      </c>
    </row>
    <row r="353" spans="3:7" x14ac:dyDescent="0.3">
      <c r="C353"/>
      <c r="D353"/>
      <c r="F353" t="s">
        <v>996</v>
      </c>
      <c r="G353" s="66">
        <v>45457</v>
      </c>
    </row>
    <row r="354" spans="3:7" x14ac:dyDescent="0.3">
      <c r="C354"/>
      <c r="D354"/>
      <c r="F354" t="s">
        <v>997</v>
      </c>
      <c r="G354" s="66">
        <v>45458</v>
      </c>
    </row>
    <row r="355" spans="3:7" x14ac:dyDescent="0.3">
      <c r="C355"/>
      <c r="D355"/>
      <c r="F355" t="s">
        <v>998</v>
      </c>
      <c r="G355" s="66">
        <v>45459</v>
      </c>
    </row>
    <row r="356" spans="3:7" x14ac:dyDescent="0.3">
      <c r="C356"/>
      <c r="D356"/>
      <c r="F356" t="s">
        <v>999</v>
      </c>
      <c r="G356" s="66">
        <v>45460</v>
      </c>
    </row>
    <row r="357" spans="3:7" x14ac:dyDescent="0.3">
      <c r="C357"/>
      <c r="D357"/>
      <c r="F357" t="s">
        <v>1000</v>
      </c>
      <c r="G357" s="66">
        <v>45461</v>
      </c>
    </row>
    <row r="358" spans="3:7" x14ac:dyDescent="0.3">
      <c r="C358"/>
      <c r="D358"/>
      <c r="F358" t="s">
        <v>1001</v>
      </c>
      <c r="G358" s="66">
        <v>45462</v>
      </c>
    </row>
    <row r="359" spans="3:7" x14ac:dyDescent="0.3">
      <c r="C359"/>
      <c r="D359"/>
      <c r="F359" t="s">
        <v>1002</v>
      </c>
      <c r="G359" s="66">
        <v>45463</v>
      </c>
    </row>
    <row r="360" spans="3:7" x14ac:dyDescent="0.3">
      <c r="C360"/>
      <c r="D360"/>
      <c r="F360" t="s">
        <v>1003</v>
      </c>
      <c r="G360" s="66">
        <v>45464</v>
      </c>
    </row>
    <row r="361" spans="3:7" x14ac:dyDescent="0.3">
      <c r="C361"/>
      <c r="D361"/>
      <c r="F361" t="s">
        <v>1004</v>
      </c>
      <c r="G361" s="66">
        <v>45465</v>
      </c>
    </row>
    <row r="362" spans="3:7" x14ac:dyDescent="0.3">
      <c r="C362"/>
      <c r="D362"/>
      <c r="F362" t="s">
        <v>1005</v>
      </c>
      <c r="G362" s="66">
        <v>45466</v>
      </c>
    </row>
    <row r="363" spans="3:7" x14ac:dyDescent="0.3">
      <c r="C363"/>
      <c r="D363"/>
      <c r="F363" t="s">
        <v>1006</v>
      </c>
      <c r="G363" s="66">
        <v>45467</v>
      </c>
    </row>
    <row r="364" spans="3:7" x14ac:dyDescent="0.3">
      <c r="C364"/>
      <c r="D364"/>
      <c r="F364" t="s">
        <v>1007</v>
      </c>
      <c r="G364" s="66">
        <v>45468</v>
      </c>
    </row>
    <row r="365" spans="3:7" x14ac:dyDescent="0.3">
      <c r="C365"/>
      <c r="D365"/>
      <c r="F365" t="s">
        <v>1008</v>
      </c>
      <c r="G365" s="66">
        <v>45469</v>
      </c>
    </row>
    <row r="366" spans="3:7" x14ac:dyDescent="0.3">
      <c r="C366"/>
      <c r="D366"/>
      <c r="F366" t="s">
        <v>1009</v>
      </c>
      <c r="G366" s="66">
        <v>45470</v>
      </c>
    </row>
    <row r="367" spans="3:7" x14ac:dyDescent="0.3">
      <c r="C367"/>
      <c r="D367"/>
      <c r="F367" t="s">
        <v>1010</v>
      </c>
      <c r="G367" s="66">
        <v>45471</v>
      </c>
    </row>
    <row r="368" spans="3:7" x14ac:dyDescent="0.3">
      <c r="C368"/>
      <c r="D368"/>
      <c r="F368" t="s">
        <v>1011</v>
      </c>
      <c r="G368" s="66">
        <v>45472</v>
      </c>
    </row>
    <row r="369" spans="3:7" x14ac:dyDescent="0.3">
      <c r="C369"/>
      <c r="D369"/>
      <c r="F369" t="s">
        <v>1012</v>
      </c>
      <c r="G369" s="66">
        <v>45473</v>
      </c>
    </row>
    <row r="370" spans="3:7" x14ac:dyDescent="0.3">
      <c r="C370"/>
      <c r="D370"/>
      <c r="F370" t="s">
        <v>1013</v>
      </c>
      <c r="G370" s="66">
        <v>45474</v>
      </c>
    </row>
    <row r="371" spans="3:7" x14ac:dyDescent="0.3">
      <c r="C371"/>
      <c r="D371"/>
      <c r="F371" t="s">
        <v>1014</v>
      </c>
      <c r="G371" s="66">
        <v>45475</v>
      </c>
    </row>
    <row r="372" spans="3:7" x14ac:dyDescent="0.3">
      <c r="C372"/>
      <c r="D372"/>
      <c r="F372" t="s">
        <v>1015</v>
      </c>
      <c r="G372" s="66">
        <v>45476</v>
      </c>
    </row>
    <row r="373" spans="3:7" x14ac:dyDescent="0.3">
      <c r="C373"/>
      <c r="D373"/>
      <c r="F373" t="s">
        <v>1016</v>
      </c>
      <c r="G373" s="66">
        <v>45477</v>
      </c>
    </row>
    <row r="374" spans="3:7" x14ac:dyDescent="0.3">
      <c r="C374"/>
      <c r="D374"/>
      <c r="F374" t="s">
        <v>1017</v>
      </c>
      <c r="G374" s="66">
        <v>45478</v>
      </c>
    </row>
    <row r="375" spans="3:7" x14ac:dyDescent="0.3">
      <c r="C375"/>
      <c r="D375"/>
      <c r="F375" t="s">
        <v>1018</v>
      </c>
      <c r="G375" s="66">
        <v>45479</v>
      </c>
    </row>
    <row r="376" spans="3:7" x14ac:dyDescent="0.3">
      <c r="C376"/>
      <c r="D376"/>
      <c r="F376" t="s">
        <v>1019</v>
      </c>
      <c r="G376" s="66">
        <v>45480</v>
      </c>
    </row>
    <row r="377" spans="3:7" x14ac:dyDescent="0.3">
      <c r="C377"/>
      <c r="D377"/>
      <c r="F377" t="s">
        <v>1020</v>
      </c>
      <c r="G377" s="66">
        <v>45481</v>
      </c>
    </row>
    <row r="378" spans="3:7" x14ac:dyDescent="0.3">
      <c r="C378"/>
      <c r="D378"/>
      <c r="F378" t="s">
        <v>1021</v>
      </c>
      <c r="G378" s="66">
        <v>45482</v>
      </c>
    </row>
    <row r="379" spans="3:7" x14ac:dyDescent="0.3">
      <c r="C379"/>
      <c r="D379"/>
      <c r="F379" t="s">
        <v>1022</v>
      </c>
      <c r="G379" s="66">
        <v>45483</v>
      </c>
    </row>
    <row r="380" spans="3:7" x14ac:dyDescent="0.3">
      <c r="C380"/>
      <c r="D380"/>
      <c r="F380" t="s">
        <v>1023</v>
      </c>
      <c r="G380" s="66">
        <v>45484</v>
      </c>
    </row>
    <row r="381" spans="3:7" x14ac:dyDescent="0.3">
      <c r="C381"/>
      <c r="D381"/>
      <c r="F381" t="s">
        <v>1024</v>
      </c>
      <c r="G381" s="66">
        <v>45485</v>
      </c>
    </row>
    <row r="382" spans="3:7" x14ac:dyDescent="0.3">
      <c r="C382"/>
      <c r="D382"/>
      <c r="F382" t="s">
        <v>1025</v>
      </c>
      <c r="G382" s="66">
        <v>45486</v>
      </c>
    </row>
    <row r="383" spans="3:7" x14ac:dyDescent="0.3">
      <c r="C383"/>
      <c r="D383"/>
      <c r="F383" t="s">
        <v>1026</v>
      </c>
      <c r="G383" s="66">
        <v>45487</v>
      </c>
    </row>
    <row r="384" spans="3:7" x14ac:dyDescent="0.3">
      <c r="C384"/>
      <c r="D384"/>
      <c r="F384" t="s">
        <v>1027</v>
      </c>
      <c r="G384" s="66">
        <v>45488</v>
      </c>
    </row>
    <row r="385" spans="3:7" x14ac:dyDescent="0.3">
      <c r="C385"/>
      <c r="D385"/>
      <c r="F385" t="s">
        <v>1028</v>
      </c>
      <c r="G385" s="66">
        <v>45489</v>
      </c>
    </row>
    <row r="386" spans="3:7" x14ac:dyDescent="0.3">
      <c r="C386"/>
      <c r="D386"/>
      <c r="F386" t="s">
        <v>1029</v>
      </c>
      <c r="G386" s="66">
        <v>45490</v>
      </c>
    </row>
    <row r="387" spans="3:7" x14ac:dyDescent="0.3">
      <c r="C387"/>
      <c r="D387"/>
      <c r="F387" t="s">
        <v>1030</v>
      </c>
      <c r="G387" s="66">
        <v>45491</v>
      </c>
    </row>
    <row r="388" spans="3:7" x14ac:dyDescent="0.3">
      <c r="C388"/>
      <c r="D388"/>
      <c r="F388" t="s">
        <v>1031</v>
      </c>
      <c r="G388" s="66">
        <v>45492</v>
      </c>
    </row>
    <row r="389" spans="3:7" x14ac:dyDescent="0.3">
      <c r="C389"/>
      <c r="D389"/>
      <c r="F389" t="s">
        <v>1032</v>
      </c>
      <c r="G389" s="66">
        <v>45493</v>
      </c>
    </row>
    <row r="390" spans="3:7" x14ac:dyDescent="0.3">
      <c r="C390"/>
      <c r="D390"/>
      <c r="F390" t="s">
        <v>1033</v>
      </c>
      <c r="G390" s="66">
        <v>45494</v>
      </c>
    </row>
    <row r="391" spans="3:7" x14ac:dyDescent="0.3">
      <c r="C391"/>
      <c r="D391"/>
      <c r="F391" t="s">
        <v>1034</v>
      </c>
      <c r="G391" s="66">
        <v>45495</v>
      </c>
    </row>
    <row r="392" spans="3:7" x14ac:dyDescent="0.3">
      <c r="C392"/>
      <c r="D392"/>
      <c r="F392" t="s">
        <v>1035</v>
      </c>
      <c r="G392" s="66">
        <v>45496</v>
      </c>
    </row>
    <row r="393" spans="3:7" x14ac:dyDescent="0.3">
      <c r="C393"/>
      <c r="D393"/>
      <c r="F393" t="s">
        <v>1036</v>
      </c>
      <c r="G393" s="66">
        <v>45497</v>
      </c>
    </row>
    <row r="394" spans="3:7" x14ac:dyDescent="0.3">
      <c r="C394"/>
      <c r="D394"/>
      <c r="F394" t="s">
        <v>1037</v>
      </c>
      <c r="G394" s="66">
        <v>45498</v>
      </c>
    </row>
    <row r="395" spans="3:7" x14ac:dyDescent="0.3">
      <c r="C395"/>
      <c r="D395"/>
      <c r="F395" t="s">
        <v>1038</v>
      </c>
      <c r="G395" s="66">
        <v>45499</v>
      </c>
    </row>
    <row r="396" spans="3:7" x14ac:dyDescent="0.3">
      <c r="C396"/>
      <c r="D396"/>
      <c r="F396" t="s">
        <v>1039</v>
      </c>
      <c r="G396" s="66">
        <v>45500</v>
      </c>
    </row>
    <row r="397" spans="3:7" x14ac:dyDescent="0.3">
      <c r="C397"/>
      <c r="D397"/>
      <c r="F397" t="s">
        <v>1040</v>
      </c>
      <c r="G397" s="66">
        <v>45501</v>
      </c>
    </row>
    <row r="398" spans="3:7" x14ac:dyDescent="0.3">
      <c r="C398"/>
      <c r="D398"/>
      <c r="F398" t="s">
        <v>1041</v>
      </c>
      <c r="G398" s="66">
        <v>45502</v>
      </c>
    </row>
    <row r="399" spans="3:7" x14ac:dyDescent="0.3">
      <c r="C399"/>
      <c r="D399"/>
      <c r="F399" t="s">
        <v>1042</v>
      </c>
      <c r="G399" s="66">
        <v>45503</v>
      </c>
    </row>
    <row r="400" spans="3:7" x14ac:dyDescent="0.3">
      <c r="C400"/>
      <c r="D400"/>
      <c r="F400" t="s">
        <v>1043</v>
      </c>
      <c r="G400" s="66">
        <v>45504</v>
      </c>
    </row>
    <row r="401" spans="3:7" x14ac:dyDescent="0.3">
      <c r="C401"/>
      <c r="D401"/>
      <c r="F401" t="s">
        <v>1044</v>
      </c>
      <c r="G401" s="66">
        <v>45505</v>
      </c>
    </row>
    <row r="402" spans="3:7" x14ac:dyDescent="0.3">
      <c r="C402"/>
      <c r="D402"/>
      <c r="F402" t="s">
        <v>1045</v>
      </c>
      <c r="G402" s="66">
        <v>45506</v>
      </c>
    </row>
    <row r="403" spans="3:7" x14ac:dyDescent="0.3">
      <c r="C403"/>
      <c r="D403"/>
      <c r="F403" t="s">
        <v>1046</v>
      </c>
      <c r="G403" s="66">
        <v>45507</v>
      </c>
    </row>
    <row r="404" spans="3:7" x14ac:dyDescent="0.3">
      <c r="C404"/>
      <c r="D404"/>
      <c r="F404" t="s">
        <v>1047</v>
      </c>
      <c r="G404" s="66">
        <v>45508</v>
      </c>
    </row>
    <row r="405" spans="3:7" x14ac:dyDescent="0.3">
      <c r="C405"/>
      <c r="D405"/>
      <c r="F405" t="s">
        <v>1048</v>
      </c>
      <c r="G405" s="66">
        <v>45509</v>
      </c>
    </row>
    <row r="406" spans="3:7" x14ac:dyDescent="0.3">
      <c r="C406"/>
      <c r="D406"/>
      <c r="F406" t="s">
        <v>1049</v>
      </c>
      <c r="G406" s="66">
        <v>45510</v>
      </c>
    </row>
    <row r="407" spans="3:7" x14ac:dyDescent="0.3">
      <c r="C407"/>
      <c r="D407"/>
      <c r="F407" t="s">
        <v>1050</v>
      </c>
      <c r="G407" s="66">
        <v>45511</v>
      </c>
    </row>
    <row r="408" spans="3:7" x14ac:dyDescent="0.3">
      <c r="C408"/>
      <c r="D408"/>
      <c r="F408" t="s">
        <v>1051</v>
      </c>
      <c r="G408" s="66">
        <v>45512</v>
      </c>
    </row>
    <row r="409" spans="3:7" x14ac:dyDescent="0.3">
      <c r="C409"/>
      <c r="D409"/>
      <c r="F409" t="s">
        <v>1052</v>
      </c>
      <c r="G409" s="66">
        <v>45513</v>
      </c>
    </row>
    <row r="410" spans="3:7" x14ac:dyDescent="0.3">
      <c r="C410"/>
      <c r="D410"/>
      <c r="F410" t="s">
        <v>1053</v>
      </c>
      <c r="G410" s="66">
        <v>45514</v>
      </c>
    </row>
    <row r="411" spans="3:7" x14ac:dyDescent="0.3">
      <c r="C411"/>
      <c r="D411"/>
      <c r="F411" t="s">
        <v>1054</v>
      </c>
      <c r="G411" s="66">
        <v>45515</v>
      </c>
    </row>
    <row r="412" spans="3:7" x14ac:dyDescent="0.3">
      <c r="C412"/>
      <c r="D412"/>
      <c r="F412" t="s">
        <v>1055</v>
      </c>
      <c r="G412" s="66">
        <v>45516</v>
      </c>
    </row>
    <row r="413" spans="3:7" x14ac:dyDescent="0.3">
      <c r="C413"/>
      <c r="D413"/>
      <c r="F413" t="s">
        <v>1056</v>
      </c>
      <c r="G413" s="66">
        <v>45517</v>
      </c>
    </row>
    <row r="414" spans="3:7" x14ac:dyDescent="0.3">
      <c r="C414"/>
      <c r="D414"/>
      <c r="F414" t="s">
        <v>1057</v>
      </c>
      <c r="G414" s="66">
        <v>45518</v>
      </c>
    </row>
    <row r="415" spans="3:7" x14ac:dyDescent="0.3">
      <c r="C415"/>
      <c r="D415"/>
      <c r="F415" t="s">
        <v>1058</v>
      </c>
      <c r="G415" s="66">
        <v>45519</v>
      </c>
    </row>
    <row r="416" spans="3:7" x14ac:dyDescent="0.3">
      <c r="C416"/>
      <c r="D416"/>
      <c r="F416" t="s">
        <v>1059</v>
      </c>
      <c r="G416" s="66">
        <v>45520</v>
      </c>
    </row>
    <row r="417" spans="3:7" x14ac:dyDescent="0.3">
      <c r="C417"/>
      <c r="D417"/>
      <c r="F417" t="s">
        <v>1060</v>
      </c>
      <c r="G417" s="66">
        <v>45521</v>
      </c>
    </row>
    <row r="418" spans="3:7" x14ac:dyDescent="0.3">
      <c r="C418"/>
      <c r="D418"/>
      <c r="F418" t="s">
        <v>1061</v>
      </c>
      <c r="G418" s="66">
        <v>45522</v>
      </c>
    </row>
    <row r="419" spans="3:7" x14ac:dyDescent="0.3">
      <c r="C419"/>
      <c r="D419"/>
      <c r="F419" t="s">
        <v>1062</v>
      </c>
      <c r="G419" s="66">
        <v>45523</v>
      </c>
    </row>
    <row r="420" spans="3:7" x14ac:dyDescent="0.3">
      <c r="C420"/>
      <c r="D420"/>
      <c r="F420" t="s">
        <v>1063</v>
      </c>
      <c r="G420" s="66">
        <v>45524</v>
      </c>
    </row>
    <row r="421" spans="3:7" x14ac:dyDescent="0.3">
      <c r="C421"/>
      <c r="D421"/>
      <c r="F421" t="s">
        <v>1064</v>
      </c>
      <c r="G421" s="66">
        <v>45525</v>
      </c>
    </row>
    <row r="422" spans="3:7" x14ac:dyDescent="0.3">
      <c r="C422"/>
      <c r="D422"/>
      <c r="F422" t="s">
        <v>1065</v>
      </c>
      <c r="G422" s="66">
        <v>45526</v>
      </c>
    </row>
    <row r="423" spans="3:7" x14ac:dyDescent="0.3">
      <c r="C423"/>
      <c r="D423"/>
      <c r="F423" t="s">
        <v>1066</v>
      </c>
      <c r="G423" s="66">
        <v>45527</v>
      </c>
    </row>
    <row r="424" spans="3:7" x14ac:dyDescent="0.3">
      <c r="C424"/>
      <c r="D424"/>
      <c r="F424" t="s">
        <v>1067</v>
      </c>
      <c r="G424" s="66">
        <v>45528</v>
      </c>
    </row>
    <row r="425" spans="3:7" x14ac:dyDescent="0.3">
      <c r="C425"/>
      <c r="D425"/>
      <c r="F425" t="s">
        <v>1068</v>
      </c>
      <c r="G425" s="66">
        <v>45529</v>
      </c>
    </row>
    <row r="426" spans="3:7" x14ac:dyDescent="0.3">
      <c r="C426"/>
      <c r="D426"/>
      <c r="F426" t="s">
        <v>1069</v>
      </c>
      <c r="G426" s="66">
        <v>45530</v>
      </c>
    </row>
    <row r="427" spans="3:7" x14ac:dyDescent="0.3">
      <c r="C427"/>
      <c r="D427"/>
      <c r="F427" t="s">
        <v>1070</v>
      </c>
      <c r="G427" s="66">
        <v>45531</v>
      </c>
    </row>
    <row r="428" spans="3:7" x14ac:dyDescent="0.3">
      <c r="C428"/>
      <c r="D428"/>
      <c r="F428" t="s">
        <v>1071</v>
      </c>
      <c r="G428" s="66">
        <v>45532</v>
      </c>
    </row>
    <row r="429" spans="3:7" x14ac:dyDescent="0.3">
      <c r="C429"/>
      <c r="D429"/>
      <c r="F429" t="s">
        <v>1072</v>
      </c>
      <c r="G429" s="66">
        <v>45533</v>
      </c>
    </row>
    <row r="430" spans="3:7" x14ac:dyDescent="0.3">
      <c r="C430"/>
      <c r="D430"/>
      <c r="F430" t="s">
        <v>1073</v>
      </c>
      <c r="G430" s="66">
        <v>45534</v>
      </c>
    </row>
    <row r="431" spans="3:7" x14ac:dyDescent="0.3">
      <c r="C431"/>
      <c r="D431"/>
      <c r="F431" t="s">
        <v>1074</v>
      </c>
      <c r="G431" s="66">
        <v>45535</v>
      </c>
    </row>
    <row r="432" spans="3:7" x14ac:dyDescent="0.3">
      <c r="C432"/>
      <c r="D432"/>
      <c r="F432" t="s">
        <v>1075</v>
      </c>
      <c r="G432" s="66">
        <v>45536</v>
      </c>
    </row>
    <row r="433" spans="3:7" x14ac:dyDescent="0.3">
      <c r="C433"/>
      <c r="D433"/>
      <c r="F433" t="s">
        <v>1076</v>
      </c>
      <c r="G433" s="66">
        <v>45537</v>
      </c>
    </row>
    <row r="434" spans="3:7" x14ac:dyDescent="0.3">
      <c r="C434"/>
      <c r="D434"/>
      <c r="F434" t="s">
        <v>1077</v>
      </c>
      <c r="G434" s="66">
        <v>45538</v>
      </c>
    </row>
    <row r="435" spans="3:7" x14ac:dyDescent="0.3">
      <c r="C435"/>
      <c r="D435"/>
      <c r="F435" t="s">
        <v>1078</v>
      </c>
      <c r="G435" s="66">
        <v>45539</v>
      </c>
    </row>
    <row r="436" spans="3:7" x14ac:dyDescent="0.3">
      <c r="C436"/>
      <c r="D436"/>
      <c r="F436" t="s">
        <v>1079</v>
      </c>
      <c r="G436" s="66">
        <v>45540</v>
      </c>
    </row>
    <row r="437" spans="3:7" x14ac:dyDescent="0.3">
      <c r="C437"/>
      <c r="D437"/>
      <c r="F437" t="s">
        <v>1080</v>
      </c>
      <c r="G437" s="66">
        <v>45541</v>
      </c>
    </row>
    <row r="438" spans="3:7" x14ac:dyDescent="0.3">
      <c r="C438"/>
      <c r="D438"/>
      <c r="F438" t="s">
        <v>1081</v>
      </c>
      <c r="G438" s="66">
        <v>45542</v>
      </c>
    </row>
    <row r="439" spans="3:7" x14ac:dyDescent="0.3">
      <c r="C439"/>
      <c r="D439"/>
      <c r="F439" t="s">
        <v>1082</v>
      </c>
      <c r="G439" s="66">
        <v>45543</v>
      </c>
    </row>
    <row r="440" spans="3:7" x14ac:dyDescent="0.3">
      <c r="C440"/>
      <c r="D440"/>
      <c r="F440" t="s">
        <v>1083</v>
      </c>
      <c r="G440" s="66">
        <v>45544</v>
      </c>
    </row>
    <row r="441" spans="3:7" x14ac:dyDescent="0.3">
      <c r="C441"/>
      <c r="D441"/>
      <c r="F441" t="s">
        <v>1084</v>
      </c>
      <c r="G441" s="66">
        <v>45545</v>
      </c>
    </row>
    <row r="442" spans="3:7" x14ac:dyDescent="0.3">
      <c r="C442"/>
      <c r="D442"/>
      <c r="F442" t="s">
        <v>1085</v>
      </c>
      <c r="G442" s="66">
        <v>45546</v>
      </c>
    </row>
    <row r="443" spans="3:7" x14ac:dyDescent="0.3">
      <c r="C443"/>
      <c r="D443"/>
      <c r="F443" t="s">
        <v>1086</v>
      </c>
      <c r="G443" s="66">
        <v>45547</v>
      </c>
    </row>
    <row r="444" spans="3:7" x14ac:dyDescent="0.3">
      <c r="C444"/>
      <c r="D444"/>
      <c r="F444" t="s">
        <v>1087</v>
      </c>
      <c r="G444" s="66">
        <v>45548</v>
      </c>
    </row>
    <row r="445" spans="3:7" x14ac:dyDescent="0.3">
      <c r="C445"/>
      <c r="D445"/>
      <c r="F445" t="s">
        <v>1088</v>
      </c>
      <c r="G445" s="66">
        <v>45549</v>
      </c>
    </row>
    <row r="446" spans="3:7" x14ac:dyDescent="0.3">
      <c r="C446"/>
      <c r="D446"/>
      <c r="F446" t="s">
        <v>1089</v>
      </c>
      <c r="G446" s="66">
        <v>45550</v>
      </c>
    </row>
    <row r="447" spans="3:7" x14ac:dyDescent="0.3">
      <c r="C447"/>
      <c r="D447"/>
      <c r="F447" t="s">
        <v>1090</v>
      </c>
      <c r="G447" s="66">
        <v>45551</v>
      </c>
    </row>
    <row r="448" spans="3:7" x14ac:dyDescent="0.3">
      <c r="C448"/>
      <c r="D448"/>
      <c r="F448" t="s">
        <v>1091</v>
      </c>
      <c r="G448" s="66">
        <v>45552</v>
      </c>
    </row>
    <row r="449" spans="3:7" x14ac:dyDescent="0.3">
      <c r="C449"/>
      <c r="D449"/>
      <c r="F449" t="s">
        <v>1092</v>
      </c>
      <c r="G449" s="66">
        <v>45553</v>
      </c>
    </row>
    <row r="450" spans="3:7" x14ac:dyDescent="0.3">
      <c r="C450"/>
      <c r="D450"/>
      <c r="F450" t="s">
        <v>1093</v>
      </c>
      <c r="G450" s="66">
        <v>45554</v>
      </c>
    </row>
    <row r="451" spans="3:7" x14ac:dyDescent="0.3">
      <c r="C451"/>
      <c r="D451"/>
      <c r="F451" t="s">
        <v>1094</v>
      </c>
      <c r="G451" s="66">
        <v>45555</v>
      </c>
    </row>
    <row r="452" spans="3:7" x14ac:dyDescent="0.3">
      <c r="C452"/>
      <c r="D452"/>
      <c r="F452" t="s">
        <v>1095</v>
      </c>
      <c r="G452" s="66">
        <v>45556</v>
      </c>
    </row>
    <row r="453" spans="3:7" x14ac:dyDescent="0.3">
      <c r="C453"/>
      <c r="D453"/>
      <c r="F453" t="s">
        <v>1096</v>
      </c>
      <c r="G453" s="66">
        <v>45557</v>
      </c>
    </row>
    <row r="454" spans="3:7" x14ac:dyDescent="0.3">
      <c r="C454"/>
      <c r="D454"/>
      <c r="F454" t="s">
        <v>1097</v>
      </c>
      <c r="G454" s="66">
        <v>45558</v>
      </c>
    </row>
    <row r="455" spans="3:7" x14ac:dyDescent="0.3">
      <c r="C455"/>
      <c r="D455"/>
      <c r="F455" t="s">
        <v>1098</v>
      </c>
      <c r="G455" s="66">
        <v>45559</v>
      </c>
    </row>
    <row r="456" spans="3:7" x14ac:dyDescent="0.3">
      <c r="C456"/>
      <c r="D456"/>
      <c r="F456" t="s">
        <v>1099</v>
      </c>
      <c r="G456" s="66">
        <v>45560</v>
      </c>
    </row>
    <row r="457" spans="3:7" x14ac:dyDescent="0.3">
      <c r="C457"/>
      <c r="D457"/>
      <c r="F457" t="s">
        <v>1100</v>
      </c>
      <c r="G457" s="66">
        <v>45561</v>
      </c>
    </row>
    <row r="458" spans="3:7" x14ac:dyDescent="0.3">
      <c r="C458"/>
      <c r="D458"/>
      <c r="F458" t="s">
        <v>1101</v>
      </c>
      <c r="G458" s="66">
        <v>45562</v>
      </c>
    </row>
    <row r="459" spans="3:7" x14ac:dyDescent="0.3">
      <c r="C459"/>
      <c r="D459"/>
      <c r="F459" t="s">
        <v>1102</v>
      </c>
      <c r="G459" s="66">
        <v>45563</v>
      </c>
    </row>
    <row r="460" spans="3:7" x14ac:dyDescent="0.3">
      <c r="C460"/>
      <c r="D460"/>
      <c r="F460" t="s">
        <v>1103</v>
      </c>
      <c r="G460" s="66">
        <v>45564</v>
      </c>
    </row>
    <row r="461" spans="3:7" x14ac:dyDescent="0.3">
      <c r="C461"/>
      <c r="D461"/>
      <c r="F461" t="s">
        <v>1104</v>
      </c>
      <c r="G461" s="66">
        <v>45565</v>
      </c>
    </row>
    <row r="462" spans="3:7" x14ac:dyDescent="0.3">
      <c r="C462"/>
      <c r="D462"/>
      <c r="F462" t="s">
        <v>1105</v>
      </c>
      <c r="G462" s="66">
        <v>45566</v>
      </c>
    </row>
    <row r="463" spans="3:7" x14ac:dyDescent="0.3">
      <c r="C463"/>
      <c r="D463"/>
      <c r="F463" t="s">
        <v>1106</v>
      </c>
      <c r="G463" s="66">
        <v>45567</v>
      </c>
    </row>
    <row r="464" spans="3:7" x14ac:dyDescent="0.3">
      <c r="C464"/>
      <c r="D464"/>
      <c r="F464" t="s">
        <v>1107</v>
      </c>
      <c r="G464" s="66">
        <v>45568</v>
      </c>
    </row>
    <row r="465" spans="3:7" x14ac:dyDescent="0.3">
      <c r="C465"/>
      <c r="D465"/>
      <c r="F465" t="s">
        <v>1108</v>
      </c>
      <c r="G465" s="66">
        <v>45569</v>
      </c>
    </row>
    <row r="466" spans="3:7" x14ac:dyDescent="0.3">
      <c r="C466"/>
      <c r="D466"/>
      <c r="F466" t="s">
        <v>1109</v>
      </c>
      <c r="G466" s="66">
        <v>45570</v>
      </c>
    </row>
    <row r="467" spans="3:7" x14ac:dyDescent="0.3">
      <c r="C467"/>
      <c r="D467"/>
      <c r="F467" t="s">
        <v>1110</v>
      </c>
      <c r="G467" s="66">
        <v>45571</v>
      </c>
    </row>
    <row r="468" spans="3:7" x14ac:dyDescent="0.3">
      <c r="C468"/>
      <c r="D468"/>
      <c r="F468" t="s">
        <v>1111</v>
      </c>
      <c r="G468" s="66">
        <v>45572</v>
      </c>
    </row>
    <row r="469" spans="3:7" x14ac:dyDescent="0.3">
      <c r="C469"/>
      <c r="D469"/>
      <c r="F469" t="s">
        <v>1112</v>
      </c>
      <c r="G469" s="66">
        <v>45573</v>
      </c>
    </row>
    <row r="470" spans="3:7" x14ac:dyDescent="0.3">
      <c r="C470"/>
      <c r="D470"/>
      <c r="F470" t="s">
        <v>1113</v>
      </c>
      <c r="G470" s="66">
        <v>45574</v>
      </c>
    </row>
    <row r="471" spans="3:7" x14ac:dyDescent="0.3">
      <c r="C471"/>
      <c r="D471"/>
      <c r="F471" t="s">
        <v>1114</v>
      </c>
      <c r="G471" s="66">
        <v>45575</v>
      </c>
    </row>
    <row r="472" spans="3:7" x14ac:dyDescent="0.3">
      <c r="C472"/>
      <c r="D472"/>
      <c r="F472" t="s">
        <v>1115</v>
      </c>
      <c r="G472" s="66">
        <v>45576</v>
      </c>
    </row>
    <row r="473" spans="3:7" x14ac:dyDescent="0.3">
      <c r="C473"/>
      <c r="D473"/>
      <c r="F473" t="s">
        <v>1116</v>
      </c>
      <c r="G473" s="66">
        <v>45577</v>
      </c>
    </row>
    <row r="474" spans="3:7" x14ac:dyDescent="0.3">
      <c r="C474"/>
      <c r="D474"/>
      <c r="F474" t="s">
        <v>1117</v>
      </c>
      <c r="G474" s="66">
        <v>45578</v>
      </c>
    </row>
    <row r="475" spans="3:7" x14ac:dyDescent="0.3">
      <c r="C475"/>
      <c r="D475"/>
      <c r="F475" t="s">
        <v>1118</v>
      </c>
      <c r="G475" s="66">
        <v>45579</v>
      </c>
    </row>
    <row r="476" spans="3:7" x14ac:dyDescent="0.3">
      <c r="C476"/>
      <c r="D476"/>
      <c r="F476" t="s">
        <v>1119</v>
      </c>
      <c r="G476" s="66">
        <v>45580</v>
      </c>
    </row>
    <row r="477" spans="3:7" x14ac:dyDescent="0.3">
      <c r="C477"/>
      <c r="D477"/>
      <c r="F477" t="s">
        <v>1120</v>
      </c>
      <c r="G477" s="66">
        <v>45581</v>
      </c>
    </row>
    <row r="478" spans="3:7" x14ac:dyDescent="0.3">
      <c r="C478"/>
      <c r="D478"/>
      <c r="F478" t="s">
        <v>1121</v>
      </c>
      <c r="G478" s="66">
        <v>45582</v>
      </c>
    </row>
    <row r="479" spans="3:7" x14ac:dyDescent="0.3">
      <c r="C479"/>
      <c r="D479"/>
      <c r="F479" t="s">
        <v>1122</v>
      </c>
      <c r="G479" s="66">
        <v>45583</v>
      </c>
    </row>
    <row r="480" spans="3:7" x14ac:dyDescent="0.3">
      <c r="C480"/>
      <c r="D480"/>
      <c r="F480" t="s">
        <v>1123</v>
      </c>
      <c r="G480" s="66">
        <v>45584</v>
      </c>
    </row>
    <row r="481" spans="3:7" x14ac:dyDescent="0.3">
      <c r="C481"/>
      <c r="D481"/>
      <c r="F481" t="s">
        <v>1124</v>
      </c>
      <c r="G481" s="66">
        <v>45585</v>
      </c>
    </row>
    <row r="482" spans="3:7" x14ac:dyDescent="0.3">
      <c r="C482"/>
      <c r="D482"/>
      <c r="F482" t="s">
        <v>1125</v>
      </c>
      <c r="G482" s="66">
        <v>45586</v>
      </c>
    </row>
    <row r="483" spans="3:7" x14ac:dyDescent="0.3">
      <c r="C483"/>
      <c r="D483"/>
      <c r="F483" t="s">
        <v>1126</v>
      </c>
      <c r="G483" s="66">
        <v>45587</v>
      </c>
    </row>
    <row r="484" spans="3:7" x14ac:dyDescent="0.3">
      <c r="C484"/>
      <c r="D484"/>
      <c r="F484" t="s">
        <v>1127</v>
      </c>
      <c r="G484" s="66">
        <v>45588</v>
      </c>
    </row>
    <row r="485" spans="3:7" x14ac:dyDescent="0.3">
      <c r="C485"/>
      <c r="D485"/>
      <c r="F485" t="s">
        <v>1128</v>
      </c>
      <c r="G485" s="66">
        <v>45589</v>
      </c>
    </row>
    <row r="486" spans="3:7" x14ac:dyDescent="0.3">
      <c r="C486"/>
      <c r="D486"/>
      <c r="F486" t="s">
        <v>1129</v>
      </c>
      <c r="G486" s="66">
        <v>45590</v>
      </c>
    </row>
    <row r="487" spans="3:7" x14ac:dyDescent="0.3">
      <c r="C487"/>
      <c r="D487"/>
      <c r="F487" t="s">
        <v>1130</v>
      </c>
      <c r="G487" s="66">
        <v>45591</v>
      </c>
    </row>
    <row r="488" spans="3:7" x14ac:dyDescent="0.3">
      <c r="C488"/>
      <c r="D488"/>
      <c r="F488" t="s">
        <v>1131</v>
      </c>
      <c r="G488" s="66">
        <v>45592</v>
      </c>
    </row>
    <row r="489" spans="3:7" x14ac:dyDescent="0.3">
      <c r="C489"/>
      <c r="D489"/>
      <c r="F489" t="s">
        <v>1132</v>
      </c>
      <c r="G489" s="66">
        <v>45593</v>
      </c>
    </row>
    <row r="490" spans="3:7" x14ac:dyDescent="0.3">
      <c r="C490"/>
      <c r="D490"/>
      <c r="F490" t="s">
        <v>1133</v>
      </c>
      <c r="G490" s="66">
        <v>45594</v>
      </c>
    </row>
    <row r="491" spans="3:7" x14ac:dyDescent="0.3">
      <c r="C491"/>
      <c r="D491"/>
      <c r="F491" t="s">
        <v>1134</v>
      </c>
      <c r="G491" s="66">
        <v>45595</v>
      </c>
    </row>
    <row r="492" spans="3:7" x14ac:dyDescent="0.3">
      <c r="C492"/>
      <c r="D492"/>
      <c r="F492" t="s">
        <v>1135</v>
      </c>
      <c r="G492" s="66">
        <v>45596</v>
      </c>
    </row>
    <row r="493" spans="3:7" x14ac:dyDescent="0.3">
      <c r="C493"/>
      <c r="D493"/>
      <c r="F493" t="s">
        <v>1136</v>
      </c>
      <c r="G493" s="66">
        <v>45597</v>
      </c>
    </row>
    <row r="494" spans="3:7" x14ac:dyDescent="0.3">
      <c r="C494"/>
      <c r="D494"/>
      <c r="F494" t="s">
        <v>1137</v>
      </c>
      <c r="G494" s="66">
        <v>45598</v>
      </c>
    </row>
    <row r="495" spans="3:7" x14ac:dyDescent="0.3">
      <c r="C495"/>
      <c r="D495"/>
      <c r="F495" t="s">
        <v>1138</v>
      </c>
      <c r="G495" s="66">
        <v>45599</v>
      </c>
    </row>
    <row r="496" spans="3:7" x14ac:dyDescent="0.3">
      <c r="C496"/>
      <c r="D496"/>
      <c r="F496" t="s">
        <v>1139</v>
      </c>
      <c r="G496" s="66">
        <v>45600</v>
      </c>
    </row>
    <row r="497" spans="3:7" x14ac:dyDescent="0.3">
      <c r="C497"/>
      <c r="D497"/>
      <c r="F497" t="s">
        <v>1140</v>
      </c>
      <c r="G497" s="66">
        <v>45601</v>
      </c>
    </row>
    <row r="498" spans="3:7" x14ac:dyDescent="0.3">
      <c r="C498"/>
      <c r="D498"/>
      <c r="F498" t="s">
        <v>1141</v>
      </c>
      <c r="G498" s="66">
        <v>45602</v>
      </c>
    </row>
    <row r="499" spans="3:7" x14ac:dyDescent="0.3">
      <c r="C499"/>
      <c r="D499"/>
      <c r="F499" t="s">
        <v>1142</v>
      </c>
      <c r="G499" s="66">
        <v>45603</v>
      </c>
    </row>
    <row r="500" spans="3:7" x14ac:dyDescent="0.3">
      <c r="C500"/>
      <c r="D500"/>
      <c r="F500" t="s">
        <v>1143</v>
      </c>
      <c r="G500" s="66">
        <v>45604</v>
      </c>
    </row>
    <row r="501" spans="3:7" x14ac:dyDescent="0.3">
      <c r="C501"/>
      <c r="D501"/>
      <c r="F501" t="s">
        <v>1144</v>
      </c>
      <c r="G501" s="66">
        <v>45605</v>
      </c>
    </row>
    <row r="502" spans="3:7" x14ac:dyDescent="0.3">
      <c r="C502"/>
      <c r="D502"/>
      <c r="F502" t="s">
        <v>1145</v>
      </c>
      <c r="G502" s="66">
        <v>45606</v>
      </c>
    </row>
    <row r="503" spans="3:7" x14ac:dyDescent="0.3">
      <c r="C503"/>
      <c r="D503"/>
      <c r="F503" t="s">
        <v>1146</v>
      </c>
      <c r="G503" s="66">
        <v>45607</v>
      </c>
    </row>
    <row r="504" spans="3:7" x14ac:dyDescent="0.3">
      <c r="C504"/>
      <c r="D504"/>
      <c r="F504" t="s">
        <v>1147</v>
      </c>
      <c r="G504" s="66">
        <v>45608</v>
      </c>
    </row>
    <row r="505" spans="3:7" x14ac:dyDescent="0.3">
      <c r="C505"/>
      <c r="D505"/>
      <c r="F505" t="s">
        <v>1148</v>
      </c>
      <c r="G505" s="66">
        <v>45609</v>
      </c>
    </row>
    <row r="506" spans="3:7" x14ac:dyDescent="0.3">
      <c r="C506"/>
      <c r="D506"/>
      <c r="F506" t="s">
        <v>1149</v>
      </c>
      <c r="G506" s="66">
        <v>45610</v>
      </c>
    </row>
    <row r="507" spans="3:7" x14ac:dyDescent="0.3">
      <c r="C507"/>
      <c r="D507"/>
      <c r="F507" t="s">
        <v>1150</v>
      </c>
      <c r="G507" s="66">
        <v>45611</v>
      </c>
    </row>
    <row r="508" spans="3:7" x14ac:dyDescent="0.3">
      <c r="C508"/>
      <c r="D508"/>
      <c r="F508" t="s">
        <v>1151</v>
      </c>
      <c r="G508" s="66">
        <v>45612</v>
      </c>
    </row>
    <row r="509" spans="3:7" x14ac:dyDescent="0.3">
      <c r="C509"/>
      <c r="D509"/>
      <c r="F509" t="s">
        <v>1152</v>
      </c>
      <c r="G509" s="66">
        <v>45613</v>
      </c>
    </row>
    <row r="510" spans="3:7" x14ac:dyDescent="0.3">
      <c r="C510"/>
      <c r="D510"/>
      <c r="F510" t="s">
        <v>1153</v>
      </c>
      <c r="G510" s="66">
        <v>45614</v>
      </c>
    </row>
    <row r="511" spans="3:7" x14ac:dyDescent="0.3">
      <c r="C511"/>
      <c r="D511"/>
      <c r="F511" t="s">
        <v>1154</v>
      </c>
      <c r="G511" s="66">
        <v>45615</v>
      </c>
    </row>
    <row r="512" spans="3:7" x14ac:dyDescent="0.3">
      <c r="C512"/>
      <c r="D512"/>
      <c r="F512" t="s">
        <v>1155</v>
      </c>
      <c r="G512" s="66">
        <v>45616</v>
      </c>
    </row>
    <row r="513" spans="3:7" x14ac:dyDescent="0.3">
      <c r="C513"/>
      <c r="D513"/>
      <c r="F513" t="s">
        <v>1156</v>
      </c>
      <c r="G513" s="66">
        <v>45617</v>
      </c>
    </row>
    <row r="514" spans="3:7" x14ac:dyDescent="0.3">
      <c r="C514"/>
      <c r="D514"/>
      <c r="F514" t="s">
        <v>1157</v>
      </c>
      <c r="G514" s="66">
        <v>45618</v>
      </c>
    </row>
    <row r="515" spans="3:7" x14ac:dyDescent="0.3">
      <c r="C515"/>
      <c r="D515"/>
      <c r="F515" t="s">
        <v>1158</v>
      </c>
      <c r="G515" s="66">
        <v>45619</v>
      </c>
    </row>
    <row r="516" spans="3:7" x14ac:dyDescent="0.3">
      <c r="C516"/>
      <c r="D516"/>
      <c r="F516" t="s">
        <v>1159</v>
      </c>
      <c r="G516" s="66">
        <v>45620</v>
      </c>
    </row>
    <row r="517" spans="3:7" x14ac:dyDescent="0.3">
      <c r="C517"/>
      <c r="D517"/>
      <c r="F517" t="s">
        <v>1160</v>
      </c>
      <c r="G517" s="66">
        <v>45621</v>
      </c>
    </row>
    <row r="518" spans="3:7" x14ac:dyDescent="0.3">
      <c r="C518"/>
      <c r="D518"/>
      <c r="F518" t="s">
        <v>1161</v>
      </c>
      <c r="G518" s="66">
        <v>45622</v>
      </c>
    </row>
    <row r="519" spans="3:7" x14ac:dyDescent="0.3">
      <c r="C519"/>
      <c r="D519"/>
      <c r="F519" t="s">
        <v>1162</v>
      </c>
      <c r="G519" s="66">
        <v>45623</v>
      </c>
    </row>
    <row r="520" spans="3:7" x14ac:dyDescent="0.3">
      <c r="C520"/>
      <c r="D520"/>
      <c r="F520" t="s">
        <v>1163</v>
      </c>
      <c r="G520" s="66">
        <v>45624</v>
      </c>
    </row>
    <row r="521" spans="3:7" x14ac:dyDescent="0.3">
      <c r="C521"/>
      <c r="D521"/>
      <c r="F521" t="s">
        <v>1164</v>
      </c>
      <c r="G521" s="66">
        <v>45625</v>
      </c>
    </row>
    <row r="522" spans="3:7" x14ac:dyDescent="0.3">
      <c r="C522"/>
      <c r="D522"/>
      <c r="F522" t="s">
        <v>1165</v>
      </c>
      <c r="G522" s="66">
        <v>45626</v>
      </c>
    </row>
    <row r="523" spans="3:7" x14ac:dyDescent="0.3">
      <c r="C523"/>
      <c r="D523"/>
      <c r="F523" t="s">
        <v>1166</v>
      </c>
      <c r="G523" s="66">
        <v>45627</v>
      </c>
    </row>
    <row r="524" spans="3:7" x14ac:dyDescent="0.3">
      <c r="C524"/>
      <c r="D524"/>
      <c r="F524" t="s">
        <v>1167</v>
      </c>
      <c r="G524" s="66">
        <v>45628</v>
      </c>
    </row>
    <row r="525" spans="3:7" x14ac:dyDescent="0.3">
      <c r="C525"/>
      <c r="D525"/>
      <c r="F525" t="s">
        <v>1168</v>
      </c>
      <c r="G525" s="66">
        <v>45629</v>
      </c>
    </row>
    <row r="526" spans="3:7" x14ac:dyDescent="0.3">
      <c r="C526"/>
      <c r="D526"/>
      <c r="F526" t="s">
        <v>1169</v>
      </c>
      <c r="G526" s="66">
        <v>45630</v>
      </c>
    </row>
    <row r="527" spans="3:7" x14ac:dyDescent="0.3">
      <c r="C527"/>
      <c r="D527"/>
      <c r="F527" t="s">
        <v>1170</v>
      </c>
      <c r="G527" s="66">
        <v>45631</v>
      </c>
    </row>
    <row r="528" spans="3:7" x14ac:dyDescent="0.3">
      <c r="C528"/>
      <c r="D528"/>
      <c r="F528" t="s">
        <v>1171</v>
      </c>
      <c r="G528" s="66">
        <v>45632</v>
      </c>
    </row>
    <row r="529" spans="3:7" x14ac:dyDescent="0.3">
      <c r="C529"/>
      <c r="D529"/>
      <c r="F529" t="s">
        <v>1172</v>
      </c>
      <c r="G529" s="66">
        <v>45633</v>
      </c>
    </row>
    <row r="530" spans="3:7" x14ac:dyDescent="0.3">
      <c r="C530"/>
      <c r="D530"/>
      <c r="F530" t="s">
        <v>1173</v>
      </c>
      <c r="G530" s="66">
        <v>45634</v>
      </c>
    </row>
    <row r="531" spans="3:7" x14ac:dyDescent="0.3">
      <c r="C531"/>
      <c r="D531"/>
      <c r="F531" t="s">
        <v>1174</v>
      </c>
      <c r="G531" s="66">
        <v>45635</v>
      </c>
    </row>
    <row r="532" spans="3:7" x14ac:dyDescent="0.3">
      <c r="C532"/>
      <c r="D532"/>
      <c r="F532" t="s">
        <v>1175</v>
      </c>
      <c r="G532" s="66">
        <v>45636</v>
      </c>
    </row>
    <row r="533" spans="3:7" x14ac:dyDescent="0.3">
      <c r="C533"/>
      <c r="D533"/>
      <c r="F533" t="s">
        <v>1176</v>
      </c>
      <c r="G533" s="66">
        <v>45637</v>
      </c>
    </row>
    <row r="534" spans="3:7" x14ac:dyDescent="0.3">
      <c r="C534"/>
      <c r="D534"/>
      <c r="F534" t="s">
        <v>1177</v>
      </c>
      <c r="G534" s="66">
        <v>45638</v>
      </c>
    </row>
    <row r="535" spans="3:7" x14ac:dyDescent="0.3">
      <c r="C535"/>
      <c r="D535"/>
      <c r="F535" t="s">
        <v>1178</v>
      </c>
      <c r="G535" s="66">
        <v>45639</v>
      </c>
    </row>
    <row r="536" spans="3:7" x14ac:dyDescent="0.3">
      <c r="C536"/>
      <c r="D536"/>
      <c r="F536" t="s">
        <v>1179</v>
      </c>
      <c r="G536" s="66">
        <v>45640</v>
      </c>
    </row>
    <row r="537" spans="3:7" x14ac:dyDescent="0.3">
      <c r="C537"/>
      <c r="D537"/>
      <c r="F537" t="s">
        <v>1180</v>
      </c>
      <c r="G537" s="66">
        <v>45641</v>
      </c>
    </row>
    <row r="538" spans="3:7" x14ac:dyDescent="0.3">
      <c r="C538"/>
      <c r="D538"/>
      <c r="F538" t="s">
        <v>1181</v>
      </c>
      <c r="G538" s="66">
        <v>45642</v>
      </c>
    </row>
    <row r="539" spans="3:7" x14ac:dyDescent="0.3">
      <c r="C539"/>
      <c r="D539"/>
      <c r="F539" t="s">
        <v>1182</v>
      </c>
      <c r="G539" s="66">
        <v>45643</v>
      </c>
    </row>
    <row r="540" spans="3:7" x14ac:dyDescent="0.3">
      <c r="C540"/>
      <c r="D540"/>
      <c r="F540" t="s">
        <v>1183</v>
      </c>
      <c r="G540" s="66">
        <v>45644</v>
      </c>
    </row>
    <row r="541" spans="3:7" x14ac:dyDescent="0.3">
      <c r="C541"/>
      <c r="D541"/>
      <c r="F541" t="s">
        <v>1184</v>
      </c>
      <c r="G541" s="66">
        <v>45645</v>
      </c>
    </row>
    <row r="542" spans="3:7" x14ac:dyDescent="0.3">
      <c r="C542"/>
      <c r="D542"/>
      <c r="F542" t="s">
        <v>1185</v>
      </c>
      <c r="G542" s="66">
        <v>45646</v>
      </c>
    </row>
    <row r="543" spans="3:7" x14ac:dyDescent="0.3">
      <c r="C543"/>
      <c r="D543"/>
      <c r="F543" t="s">
        <v>1186</v>
      </c>
      <c r="G543" s="66">
        <v>45647</v>
      </c>
    </row>
    <row r="544" spans="3:7" x14ac:dyDescent="0.3">
      <c r="C544"/>
      <c r="D544"/>
      <c r="F544" t="s">
        <v>1187</v>
      </c>
      <c r="G544" s="66">
        <v>45648</v>
      </c>
    </row>
    <row r="545" spans="3:7" x14ac:dyDescent="0.3">
      <c r="C545"/>
      <c r="D545"/>
      <c r="F545" t="s">
        <v>1188</v>
      </c>
      <c r="G545" s="66">
        <v>45649</v>
      </c>
    </row>
    <row r="546" spans="3:7" x14ac:dyDescent="0.3">
      <c r="C546"/>
      <c r="D546"/>
      <c r="F546" t="s">
        <v>1189</v>
      </c>
      <c r="G546" s="66">
        <v>45650</v>
      </c>
    </row>
    <row r="547" spans="3:7" x14ac:dyDescent="0.3">
      <c r="C547"/>
      <c r="D547"/>
      <c r="F547" t="s">
        <v>1190</v>
      </c>
      <c r="G547" s="66">
        <v>45651</v>
      </c>
    </row>
    <row r="548" spans="3:7" x14ac:dyDescent="0.3">
      <c r="C548"/>
      <c r="D548"/>
      <c r="F548" t="s">
        <v>1191</v>
      </c>
      <c r="G548" s="66">
        <v>45652</v>
      </c>
    </row>
    <row r="549" spans="3:7" x14ac:dyDescent="0.3">
      <c r="C549"/>
      <c r="D549"/>
      <c r="F549" t="s">
        <v>1192</v>
      </c>
      <c r="G549" s="66">
        <v>45653</v>
      </c>
    </row>
    <row r="550" spans="3:7" x14ac:dyDescent="0.3">
      <c r="C550"/>
      <c r="D550"/>
      <c r="F550" t="s">
        <v>1193</v>
      </c>
      <c r="G550" s="66">
        <v>45654</v>
      </c>
    </row>
    <row r="551" spans="3:7" x14ac:dyDescent="0.3">
      <c r="C551"/>
      <c r="D551"/>
      <c r="F551" t="s">
        <v>1194</v>
      </c>
      <c r="G551" s="66">
        <v>45655</v>
      </c>
    </row>
    <row r="552" spans="3:7" x14ac:dyDescent="0.3">
      <c r="C552"/>
      <c r="D552"/>
      <c r="F552" t="s">
        <v>1195</v>
      </c>
      <c r="G552" s="66">
        <v>45656</v>
      </c>
    </row>
    <row r="553" spans="3:7" x14ac:dyDescent="0.3">
      <c r="C553"/>
      <c r="D553"/>
      <c r="F553" t="s">
        <v>1196</v>
      </c>
      <c r="G553" s="66">
        <v>45657</v>
      </c>
    </row>
    <row r="554" spans="3:7" x14ac:dyDescent="0.3">
      <c r="C554"/>
      <c r="D554"/>
      <c r="F554" t="s">
        <v>1197</v>
      </c>
      <c r="G554" s="66">
        <v>45658</v>
      </c>
    </row>
    <row r="555" spans="3:7" x14ac:dyDescent="0.3">
      <c r="C555"/>
      <c r="D555"/>
      <c r="F555" t="s">
        <v>1198</v>
      </c>
      <c r="G555" s="66">
        <v>45659</v>
      </c>
    </row>
    <row r="556" spans="3:7" x14ac:dyDescent="0.3">
      <c r="C556"/>
      <c r="D556"/>
      <c r="F556" t="s">
        <v>1199</v>
      </c>
      <c r="G556" s="66">
        <v>45660</v>
      </c>
    </row>
    <row r="557" spans="3:7" x14ac:dyDescent="0.3">
      <c r="C557"/>
      <c r="D557"/>
      <c r="F557" t="s">
        <v>1200</v>
      </c>
      <c r="G557" s="66">
        <v>45661</v>
      </c>
    </row>
    <row r="558" spans="3:7" x14ac:dyDescent="0.3">
      <c r="C558"/>
      <c r="D558"/>
      <c r="F558" t="s">
        <v>1201</v>
      </c>
      <c r="G558" s="66">
        <v>45662</v>
      </c>
    </row>
    <row r="559" spans="3:7" x14ac:dyDescent="0.3">
      <c r="C559"/>
      <c r="D559"/>
      <c r="F559" t="s">
        <v>1202</v>
      </c>
      <c r="G559" s="66">
        <v>45663</v>
      </c>
    </row>
    <row r="560" spans="3:7" x14ac:dyDescent="0.3">
      <c r="C560"/>
      <c r="D560"/>
      <c r="F560" t="s">
        <v>1203</v>
      </c>
      <c r="G560" s="66">
        <v>45664</v>
      </c>
    </row>
    <row r="561" spans="3:7" x14ac:dyDescent="0.3">
      <c r="C561"/>
      <c r="D561"/>
      <c r="F561" t="s">
        <v>1204</v>
      </c>
      <c r="G561" s="66">
        <v>45665</v>
      </c>
    </row>
    <row r="562" spans="3:7" x14ac:dyDescent="0.3">
      <c r="C562"/>
      <c r="D562"/>
      <c r="F562" t="s">
        <v>1205</v>
      </c>
      <c r="G562" s="66">
        <v>45666</v>
      </c>
    </row>
    <row r="563" spans="3:7" x14ac:dyDescent="0.3">
      <c r="C563"/>
      <c r="D563"/>
      <c r="F563" t="s">
        <v>1206</v>
      </c>
      <c r="G563" s="66">
        <v>45667</v>
      </c>
    </row>
    <row r="564" spans="3:7" x14ac:dyDescent="0.3">
      <c r="C564"/>
      <c r="D564"/>
      <c r="F564" t="s">
        <v>1207</v>
      </c>
      <c r="G564" s="66">
        <v>45668</v>
      </c>
    </row>
    <row r="565" spans="3:7" x14ac:dyDescent="0.3">
      <c r="C565"/>
      <c r="D565"/>
      <c r="F565" t="s">
        <v>1208</v>
      </c>
      <c r="G565" s="66">
        <v>45669</v>
      </c>
    </row>
    <row r="566" spans="3:7" x14ac:dyDescent="0.3">
      <c r="C566"/>
      <c r="D566"/>
      <c r="F566" t="s">
        <v>1209</v>
      </c>
      <c r="G566" s="66">
        <v>45670</v>
      </c>
    </row>
    <row r="567" spans="3:7" x14ac:dyDescent="0.3">
      <c r="C567"/>
      <c r="D567"/>
      <c r="F567" t="s">
        <v>1210</v>
      </c>
      <c r="G567" s="66">
        <v>45671</v>
      </c>
    </row>
    <row r="568" spans="3:7" x14ac:dyDescent="0.3">
      <c r="C568"/>
      <c r="D568"/>
      <c r="F568" t="s">
        <v>1211</v>
      </c>
      <c r="G568" s="66">
        <v>45672</v>
      </c>
    </row>
    <row r="569" spans="3:7" x14ac:dyDescent="0.3">
      <c r="C569"/>
      <c r="D569"/>
      <c r="F569" t="s">
        <v>1212</v>
      </c>
      <c r="G569" s="66">
        <v>45673</v>
      </c>
    </row>
    <row r="570" spans="3:7" x14ac:dyDescent="0.3">
      <c r="C570"/>
      <c r="D570"/>
      <c r="F570" t="s">
        <v>1213</v>
      </c>
      <c r="G570" s="66">
        <v>45674</v>
      </c>
    </row>
    <row r="571" spans="3:7" x14ac:dyDescent="0.3">
      <c r="C571"/>
      <c r="D571"/>
      <c r="F571" t="s">
        <v>1214</v>
      </c>
      <c r="G571" s="66">
        <v>45675</v>
      </c>
    </row>
    <row r="572" spans="3:7" x14ac:dyDescent="0.3">
      <c r="C572"/>
      <c r="D572"/>
      <c r="F572" t="s">
        <v>1215</v>
      </c>
      <c r="G572" s="66">
        <v>45676</v>
      </c>
    </row>
    <row r="573" spans="3:7" x14ac:dyDescent="0.3">
      <c r="C573"/>
      <c r="D573"/>
      <c r="F573" t="s">
        <v>1216</v>
      </c>
      <c r="G573" s="66">
        <v>45677</v>
      </c>
    </row>
    <row r="574" spans="3:7" x14ac:dyDescent="0.3">
      <c r="C574"/>
      <c r="D574"/>
      <c r="F574" t="s">
        <v>1217</v>
      </c>
      <c r="G574" s="66">
        <v>45678</v>
      </c>
    </row>
    <row r="575" spans="3:7" x14ac:dyDescent="0.3">
      <c r="C575"/>
      <c r="D575"/>
      <c r="F575" t="s">
        <v>1218</v>
      </c>
      <c r="G575" s="66">
        <v>45679</v>
      </c>
    </row>
    <row r="576" spans="3:7" x14ac:dyDescent="0.3">
      <c r="C576"/>
      <c r="D576"/>
      <c r="F576" t="s">
        <v>1219</v>
      </c>
      <c r="G576" s="66">
        <v>45680</v>
      </c>
    </row>
    <row r="577" spans="3:7" x14ac:dyDescent="0.3">
      <c r="C577"/>
      <c r="D577"/>
      <c r="F577" t="s">
        <v>1220</v>
      </c>
      <c r="G577" s="66">
        <v>45681</v>
      </c>
    </row>
    <row r="578" spans="3:7" x14ac:dyDescent="0.3">
      <c r="C578"/>
      <c r="D578"/>
      <c r="F578" t="s">
        <v>1221</v>
      </c>
      <c r="G578" s="66">
        <v>45682</v>
      </c>
    </row>
    <row r="579" spans="3:7" x14ac:dyDescent="0.3">
      <c r="C579"/>
      <c r="D579"/>
      <c r="F579" t="s">
        <v>1222</v>
      </c>
      <c r="G579" s="66">
        <v>45683</v>
      </c>
    </row>
    <row r="580" spans="3:7" x14ac:dyDescent="0.3">
      <c r="C580"/>
      <c r="D580"/>
      <c r="F580" t="s">
        <v>1223</v>
      </c>
      <c r="G580" s="66">
        <v>45684</v>
      </c>
    </row>
    <row r="581" spans="3:7" x14ac:dyDescent="0.3">
      <c r="C581"/>
      <c r="D581"/>
      <c r="F581" t="s">
        <v>1224</v>
      </c>
      <c r="G581" s="66">
        <v>45685</v>
      </c>
    </row>
    <row r="582" spans="3:7" x14ac:dyDescent="0.3">
      <c r="C582"/>
      <c r="D582"/>
      <c r="F582" t="s">
        <v>1225</v>
      </c>
      <c r="G582" s="66">
        <v>45686</v>
      </c>
    </row>
    <row r="583" spans="3:7" x14ac:dyDescent="0.3">
      <c r="C583"/>
      <c r="D583"/>
      <c r="F583" t="s">
        <v>1226</v>
      </c>
      <c r="G583" s="66">
        <v>45687</v>
      </c>
    </row>
    <row r="584" spans="3:7" x14ac:dyDescent="0.3">
      <c r="C584"/>
      <c r="D584"/>
      <c r="F584" t="s">
        <v>1227</v>
      </c>
      <c r="G584" s="66">
        <v>45688</v>
      </c>
    </row>
    <row r="585" spans="3:7" x14ac:dyDescent="0.3">
      <c r="C585"/>
      <c r="D585"/>
      <c r="F585" t="s">
        <v>1228</v>
      </c>
      <c r="G585" s="66">
        <v>45689</v>
      </c>
    </row>
    <row r="586" spans="3:7" x14ac:dyDescent="0.3">
      <c r="C586"/>
      <c r="D586"/>
      <c r="F586" t="s">
        <v>1229</v>
      </c>
      <c r="G586" s="66">
        <v>45690</v>
      </c>
    </row>
    <row r="587" spans="3:7" x14ac:dyDescent="0.3">
      <c r="C587"/>
      <c r="D587"/>
      <c r="F587" t="s">
        <v>1230</v>
      </c>
      <c r="G587" s="66">
        <v>45691</v>
      </c>
    </row>
    <row r="588" spans="3:7" x14ac:dyDescent="0.3">
      <c r="C588"/>
      <c r="D588"/>
      <c r="F588" t="s">
        <v>1231</v>
      </c>
      <c r="G588" s="66">
        <v>45692</v>
      </c>
    </row>
    <row r="589" spans="3:7" x14ac:dyDescent="0.3">
      <c r="C589"/>
      <c r="D589"/>
      <c r="F589" t="s">
        <v>1232</v>
      </c>
      <c r="G589" s="66">
        <v>45693</v>
      </c>
    </row>
    <row r="590" spans="3:7" x14ac:dyDescent="0.3">
      <c r="C590"/>
      <c r="D590"/>
      <c r="F590" t="s">
        <v>1233</v>
      </c>
      <c r="G590" s="66">
        <v>45694</v>
      </c>
    </row>
    <row r="591" spans="3:7" x14ac:dyDescent="0.3">
      <c r="C591"/>
      <c r="D591"/>
      <c r="F591" t="s">
        <v>1234</v>
      </c>
      <c r="G591" s="66">
        <v>45695</v>
      </c>
    </row>
    <row r="592" spans="3:7" x14ac:dyDescent="0.3">
      <c r="C592"/>
      <c r="D592"/>
      <c r="F592" t="s">
        <v>1235</v>
      </c>
      <c r="G592" s="66">
        <v>45696</v>
      </c>
    </row>
    <row r="593" spans="3:7" x14ac:dyDescent="0.3">
      <c r="C593"/>
      <c r="D593"/>
      <c r="F593" t="s">
        <v>1236</v>
      </c>
      <c r="G593" s="66">
        <v>45697</v>
      </c>
    </row>
    <row r="594" spans="3:7" x14ac:dyDescent="0.3">
      <c r="C594"/>
      <c r="D594"/>
      <c r="F594" t="s">
        <v>1237</v>
      </c>
      <c r="G594" s="66">
        <v>45698</v>
      </c>
    </row>
    <row r="595" spans="3:7" x14ac:dyDescent="0.3">
      <c r="C595"/>
      <c r="D595"/>
      <c r="F595" t="s">
        <v>1238</v>
      </c>
      <c r="G595" s="66">
        <v>45699</v>
      </c>
    </row>
    <row r="596" spans="3:7" x14ac:dyDescent="0.3">
      <c r="C596"/>
      <c r="D596"/>
      <c r="F596" t="s">
        <v>1239</v>
      </c>
      <c r="G596" s="66">
        <v>45700</v>
      </c>
    </row>
    <row r="597" spans="3:7" x14ac:dyDescent="0.3">
      <c r="C597"/>
      <c r="D597"/>
      <c r="F597" t="s">
        <v>1240</v>
      </c>
      <c r="G597" s="66">
        <v>45701</v>
      </c>
    </row>
    <row r="598" spans="3:7" x14ac:dyDescent="0.3">
      <c r="C598"/>
      <c r="D598"/>
      <c r="F598" t="s">
        <v>1241</v>
      </c>
      <c r="G598" s="66">
        <v>45702</v>
      </c>
    </row>
    <row r="599" spans="3:7" x14ac:dyDescent="0.3">
      <c r="C599"/>
      <c r="D599"/>
      <c r="F599" t="s">
        <v>1242</v>
      </c>
      <c r="G599" s="66">
        <v>45703</v>
      </c>
    </row>
    <row r="600" spans="3:7" x14ac:dyDescent="0.3">
      <c r="C600"/>
      <c r="D600"/>
      <c r="F600" t="s">
        <v>1243</v>
      </c>
      <c r="G600" s="66">
        <v>45704</v>
      </c>
    </row>
    <row r="601" spans="3:7" x14ac:dyDescent="0.3">
      <c r="C601"/>
      <c r="D601"/>
      <c r="F601" t="s">
        <v>1244</v>
      </c>
      <c r="G601" s="66">
        <v>45705</v>
      </c>
    </row>
    <row r="602" spans="3:7" x14ac:dyDescent="0.3">
      <c r="C602"/>
      <c r="D602"/>
      <c r="F602" t="s">
        <v>1245</v>
      </c>
      <c r="G602" s="66">
        <v>45706</v>
      </c>
    </row>
    <row r="603" spans="3:7" x14ac:dyDescent="0.3">
      <c r="C603"/>
      <c r="D603"/>
      <c r="F603" t="s">
        <v>1246</v>
      </c>
      <c r="G603" s="66">
        <v>45707</v>
      </c>
    </row>
    <row r="604" spans="3:7" x14ac:dyDescent="0.3">
      <c r="C604"/>
      <c r="D604"/>
      <c r="F604" t="s">
        <v>1247</v>
      </c>
      <c r="G604" s="66">
        <v>45708</v>
      </c>
    </row>
    <row r="605" spans="3:7" x14ac:dyDescent="0.3">
      <c r="C605"/>
      <c r="D605"/>
      <c r="F605" t="s">
        <v>1248</v>
      </c>
      <c r="G605" s="66">
        <v>45709</v>
      </c>
    </row>
    <row r="606" spans="3:7" x14ac:dyDescent="0.3">
      <c r="C606"/>
      <c r="D606"/>
      <c r="F606" t="s">
        <v>1249</v>
      </c>
      <c r="G606" s="66">
        <v>45710</v>
      </c>
    </row>
    <row r="607" spans="3:7" x14ac:dyDescent="0.3">
      <c r="C607"/>
      <c r="D607"/>
      <c r="F607" t="s">
        <v>1250</v>
      </c>
      <c r="G607" s="66">
        <v>45711</v>
      </c>
    </row>
    <row r="608" spans="3:7" x14ac:dyDescent="0.3">
      <c r="C608"/>
      <c r="D608"/>
      <c r="F608" t="s">
        <v>1251</v>
      </c>
      <c r="G608" s="66">
        <v>45712</v>
      </c>
    </row>
    <row r="609" spans="3:7" x14ac:dyDescent="0.3">
      <c r="C609"/>
      <c r="D609"/>
      <c r="F609" t="s">
        <v>1252</v>
      </c>
      <c r="G609" s="66">
        <v>45713</v>
      </c>
    </row>
    <row r="610" spans="3:7" x14ac:dyDescent="0.3">
      <c r="C610"/>
      <c r="D610"/>
      <c r="F610" t="s">
        <v>1253</v>
      </c>
      <c r="G610" s="66">
        <v>45714</v>
      </c>
    </row>
    <row r="611" spans="3:7" x14ac:dyDescent="0.3">
      <c r="C611"/>
      <c r="D611"/>
      <c r="F611" t="s">
        <v>1254</v>
      </c>
      <c r="G611" s="66">
        <v>45715</v>
      </c>
    </row>
    <row r="612" spans="3:7" x14ac:dyDescent="0.3">
      <c r="C612"/>
      <c r="D612"/>
      <c r="F612" t="s">
        <v>1255</v>
      </c>
      <c r="G612" s="66">
        <v>45716</v>
      </c>
    </row>
    <row r="613" spans="3:7" x14ac:dyDescent="0.3">
      <c r="C613"/>
      <c r="D613"/>
      <c r="F613" t="s">
        <v>1256</v>
      </c>
      <c r="G613" s="66">
        <v>45717</v>
      </c>
    </row>
    <row r="614" spans="3:7" x14ac:dyDescent="0.3">
      <c r="C614"/>
      <c r="D614"/>
      <c r="F614" t="s">
        <v>1257</v>
      </c>
      <c r="G614" s="66">
        <v>45718</v>
      </c>
    </row>
    <row r="615" spans="3:7" x14ac:dyDescent="0.3">
      <c r="C615"/>
      <c r="D615"/>
      <c r="F615" t="s">
        <v>1258</v>
      </c>
      <c r="G615" s="66">
        <v>45719</v>
      </c>
    </row>
    <row r="616" spans="3:7" x14ac:dyDescent="0.3">
      <c r="C616"/>
      <c r="D616"/>
      <c r="F616" t="s">
        <v>1259</v>
      </c>
      <c r="G616" s="66">
        <v>45720</v>
      </c>
    </row>
    <row r="617" spans="3:7" x14ac:dyDescent="0.3">
      <c r="C617"/>
      <c r="D617"/>
      <c r="F617" t="s">
        <v>1260</v>
      </c>
      <c r="G617" s="66">
        <v>45721</v>
      </c>
    </row>
    <row r="618" spans="3:7" x14ac:dyDescent="0.3">
      <c r="C618"/>
      <c r="D618"/>
      <c r="F618" t="s">
        <v>1261</v>
      </c>
      <c r="G618" s="66">
        <v>45722</v>
      </c>
    </row>
    <row r="619" spans="3:7" x14ac:dyDescent="0.3">
      <c r="C619"/>
      <c r="D619"/>
      <c r="F619" t="s">
        <v>1262</v>
      </c>
      <c r="G619" s="66">
        <v>45723</v>
      </c>
    </row>
    <row r="620" spans="3:7" x14ac:dyDescent="0.3">
      <c r="C620"/>
      <c r="D620"/>
      <c r="F620" t="s">
        <v>1263</v>
      </c>
      <c r="G620" s="66">
        <v>45724</v>
      </c>
    </row>
    <row r="621" spans="3:7" x14ac:dyDescent="0.3">
      <c r="C621"/>
      <c r="D621"/>
      <c r="F621" t="s">
        <v>1264</v>
      </c>
      <c r="G621" s="66">
        <v>45725</v>
      </c>
    </row>
    <row r="622" spans="3:7" x14ac:dyDescent="0.3">
      <c r="C622"/>
      <c r="D622"/>
      <c r="F622" t="s">
        <v>1265</v>
      </c>
      <c r="G622" s="66">
        <v>45726</v>
      </c>
    </row>
    <row r="623" spans="3:7" x14ac:dyDescent="0.3">
      <c r="C623"/>
      <c r="D623"/>
      <c r="F623" t="s">
        <v>1266</v>
      </c>
      <c r="G623" s="66">
        <v>45727</v>
      </c>
    </row>
    <row r="624" spans="3:7" x14ac:dyDescent="0.3">
      <c r="C624"/>
      <c r="D624"/>
      <c r="F624" t="s">
        <v>1267</v>
      </c>
      <c r="G624" s="66">
        <v>45728</v>
      </c>
    </row>
    <row r="625" spans="3:7" x14ac:dyDescent="0.3">
      <c r="C625"/>
      <c r="D625"/>
      <c r="F625" t="s">
        <v>1268</v>
      </c>
      <c r="G625" s="66">
        <v>45729</v>
      </c>
    </row>
    <row r="626" spans="3:7" x14ac:dyDescent="0.3">
      <c r="C626"/>
      <c r="D626"/>
      <c r="F626" t="s">
        <v>1269</v>
      </c>
      <c r="G626" s="66">
        <v>45730</v>
      </c>
    </row>
    <row r="627" spans="3:7" x14ac:dyDescent="0.3">
      <c r="C627"/>
      <c r="D627"/>
      <c r="F627" t="s">
        <v>1270</v>
      </c>
      <c r="G627" s="66">
        <v>45731</v>
      </c>
    </row>
    <row r="628" spans="3:7" x14ac:dyDescent="0.3">
      <c r="C628"/>
      <c r="D628"/>
      <c r="F628" t="s">
        <v>1271</v>
      </c>
      <c r="G628" s="66">
        <v>45732</v>
      </c>
    </row>
    <row r="629" spans="3:7" x14ac:dyDescent="0.3">
      <c r="C629"/>
      <c r="D629"/>
      <c r="F629" t="s">
        <v>1272</v>
      </c>
      <c r="G629" s="66">
        <v>45733</v>
      </c>
    </row>
    <row r="630" spans="3:7" x14ac:dyDescent="0.3">
      <c r="C630"/>
      <c r="D630"/>
      <c r="F630" t="s">
        <v>1273</v>
      </c>
      <c r="G630" s="66">
        <v>45734</v>
      </c>
    </row>
    <row r="631" spans="3:7" x14ac:dyDescent="0.3">
      <c r="C631"/>
      <c r="D631"/>
      <c r="F631" t="s">
        <v>1274</v>
      </c>
      <c r="G631" s="66">
        <v>45735</v>
      </c>
    </row>
    <row r="632" spans="3:7" x14ac:dyDescent="0.3">
      <c r="C632"/>
      <c r="D632"/>
      <c r="F632" t="s">
        <v>1275</v>
      </c>
      <c r="G632" s="66">
        <v>45736</v>
      </c>
    </row>
    <row r="633" spans="3:7" x14ac:dyDescent="0.3">
      <c r="C633"/>
      <c r="D633"/>
      <c r="F633" t="s">
        <v>1276</v>
      </c>
      <c r="G633" s="66">
        <v>45737</v>
      </c>
    </row>
    <row r="634" spans="3:7" x14ac:dyDescent="0.3">
      <c r="C634"/>
      <c r="D634"/>
      <c r="F634" t="s">
        <v>1277</v>
      </c>
      <c r="G634" s="66">
        <v>45738</v>
      </c>
    </row>
    <row r="635" spans="3:7" x14ac:dyDescent="0.3">
      <c r="C635"/>
      <c r="D635"/>
      <c r="F635" t="s">
        <v>1278</v>
      </c>
      <c r="G635" s="66">
        <v>45739</v>
      </c>
    </row>
    <row r="636" spans="3:7" x14ac:dyDescent="0.3">
      <c r="C636"/>
      <c r="D636"/>
      <c r="F636" t="s">
        <v>1279</v>
      </c>
      <c r="G636" s="66">
        <v>45740</v>
      </c>
    </row>
    <row r="637" spans="3:7" x14ac:dyDescent="0.3">
      <c r="C637"/>
      <c r="D637"/>
      <c r="F637" t="s">
        <v>1280</v>
      </c>
      <c r="G637" s="66">
        <v>45741</v>
      </c>
    </row>
    <row r="638" spans="3:7" x14ac:dyDescent="0.3">
      <c r="C638"/>
      <c r="D638"/>
      <c r="F638" t="s">
        <v>1281</v>
      </c>
      <c r="G638" s="66">
        <v>45742</v>
      </c>
    </row>
    <row r="639" spans="3:7" x14ac:dyDescent="0.3">
      <c r="C639"/>
      <c r="D639"/>
      <c r="F639" t="s">
        <v>1282</v>
      </c>
      <c r="G639" s="66">
        <v>45743</v>
      </c>
    </row>
    <row r="640" spans="3:7" x14ac:dyDescent="0.3">
      <c r="C640"/>
      <c r="D640"/>
      <c r="F640" t="s">
        <v>1283</v>
      </c>
      <c r="G640" s="66">
        <v>45744</v>
      </c>
    </row>
    <row r="641" spans="3:7" x14ac:dyDescent="0.3">
      <c r="C641"/>
      <c r="D641"/>
      <c r="F641" t="s">
        <v>1284</v>
      </c>
      <c r="G641" s="66">
        <v>45745</v>
      </c>
    </row>
    <row r="642" spans="3:7" x14ac:dyDescent="0.3">
      <c r="C642"/>
      <c r="D642"/>
      <c r="F642" t="s">
        <v>1285</v>
      </c>
      <c r="G642" s="66">
        <v>45746</v>
      </c>
    </row>
    <row r="643" spans="3:7" x14ac:dyDescent="0.3">
      <c r="C643"/>
      <c r="D643"/>
      <c r="F643" t="s">
        <v>1286</v>
      </c>
      <c r="G643" s="66">
        <v>45747</v>
      </c>
    </row>
    <row r="644" spans="3:7" x14ac:dyDescent="0.3">
      <c r="C644"/>
      <c r="D644"/>
      <c r="F644" t="s">
        <v>1287</v>
      </c>
      <c r="G644" s="66">
        <v>45748</v>
      </c>
    </row>
    <row r="645" spans="3:7" x14ac:dyDescent="0.3">
      <c r="C645"/>
      <c r="D645"/>
      <c r="F645" t="s">
        <v>1288</v>
      </c>
      <c r="G645" s="66">
        <v>45749</v>
      </c>
    </row>
    <row r="646" spans="3:7" x14ac:dyDescent="0.3">
      <c r="C646"/>
      <c r="D646"/>
      <c r="F646" t="s">
        <v>1289</v>
      </c>
      <c r="G646" s="66">
        <v>45750</v>
      </c>
    </row>
    <row r="647" spans="3:7" x14ac:dyDescent="0.3">
      <c r="C647"/>
      <c r="D647"/>
      <c r="F647" t="s">
        <v>1290</v>
      </c>
      <c r="G647" s="66">
        <v>45751</v>
      </c>
    </row>
    <row r="648" spans="3:7" x14ac:dyDescent="0.3">
      <c r="C648"/>
      <c r="D648"/>
      <c r="F648" t="s">
        <v>1291</v>
      </c>
      <c r="G648" s="66">
        <v>45752</v>
      </c>
    </row>
    <row r="649" spans="3:7" x14ac:dyDescent="0.3">
      <c r="C649"/>
      <c r="D649"/>
      <c r="F649" t="s">
        <v>1292</v>
      </c>
      <c r="G649" s="66">
        <v>45753</v>
      </c>
    </row>
    <row r="650" spans="3:7" x14ac:dyDescent="0.3">
      <c r="C650"/>
      <c r="D650"/>
      <c r="F650" t="s">
        <v>1293</v>
      </c>
      <c r="G650" s="66">
        <v>45754</v>
      </c>
    </row>
    <row r="651" spans="3:7" x14ac:dyDescent="0.3">
      <c r="C651"/>
      <c r="D651"/>
      <c r="F651" t="s">
        <v>1294</v>
      </c>
      <c r="G651" s="66">
        <v>45755</v>
      </c>
    </row>
    <row r="652" spans="3:7" x14ac:dyDescent="0.3">
      <c r="C652"/>
      <c r="D652"/>
      <c r="F652" t="s">
        <v>1295</v>
      </c>
      <c r="G652" s="66">
        <v>45756</v>
      </c>
    </row>
    <row r="653" spans="3:7" x14ac:dyDescent="0.3">
      <c r="C653"/>
      <c r="D653"/>
      <c r="F653" t="s">
        <v>1296</v>
      </c>
      <c r="G653" s="66">
        <v>45757</v>
      </c>
    </row>
    <row r="654" spans="3:7" x14ac:dyDescent="0.3">
      <c r="C654"/>
      <c r="D654"/>
      <c r="F654" t="s">
        <v>1297</v>
      </c>
      <c r="G654" s="66">
        <v>45758</v>
      </c>
    </row>
    <row r="655" spans="3:7" x14ac:dyDescent="0.3">
      <c r="C655"/>
      <c r="D655"/>
      <c r="F655" t="s">
        <v>1298</v>
      </c>
      <c r="G655" s="66">
        <v>45759</v>
      </c>
    </row>
    <row r="656" spans="3:7" x14ac:dyDescent="0.3">
      <c r="C656"/>
      <c r="D656"/>
      <c r="F656" t="s">
        <v>1299</v>
      </c>
      <c r="G656" s="66">
        <v>45760</v>
      </c>
    </row>
    <row r="657" spans="3:7" x14ac:dyDescent="0.3">
      <c r="C657"/>
      <c r="D657"/>
      <c r="F657" t="s">
        <v>1300</v>
      </c>
      <c r="G657" s="66">
        <v>45761</v>
      </c>
    </row>
    <row r="658" spans="3:7" x14ac:dyDescent="0.3">
      <c r="C658"/>
      <c r="D658"/>
      <c r="F658" t="s">
        <v>1301</v>
      </c>
      <c r="G658" s="66">
        <v>45762</v>
      </c>
    </row>
    <row r="659" spans="3:7" x14ac:dyDescent="0.3">
      <c r="C659"/>
      <c r="D659"/>
      <c r="F659" t="s">
        <v>1302</v>
      </c>
      <c r="G659" s="66">
        <v>45763</v>
      </c>
    </row>
    <row r="660" spans="3:7" x14ac:dyDescent="0.3">
      <c r="C660"/>
      <c r="D660"/>
      <c r="F660" t="s">
        <v>1303</v>
      </c>
      <c r="G660" s="66">
        <v>45764</v>
      </c>
    </row>
    <row r="661" spans="3:7" x14ac:dyDescent="0.3">
      <c r="C661"/>
      <c r="D661"/>
      <c r="F661" t="s">
        <v>1304</v>
      </c>
      <c r="G661" s="66">
        <v>45765</v>
      </c>
    </row>
    <row r="662" spans="3:7" x14ac:dyDescent="0.3">
      <c r="C662"/>
      <c r="D662"/>
      <c r="F662" t="s">
        <v>1305</v>
      </c>
      <c r="G662" s="66">
        <v>45766</v>
      </c>
    </row>
    <row r="663" spans="3:7" x14ac:dyDescent="0.3">
      <c r="C663"/>
      <c r="D663"/>
      <c r="F663" t="s">
        <v>1306</v>
      </c>
      <c r="G663" s="66">
        <v>45767</v>
      </c>
    </row>
    <row r="664" spans="3:7" x14ac:dyDescent="0.3">
      <c r="C664"/>
      <c r="D664"/>
      <c r="F664" t="s">
        <v>1307</v>
      </c>
      <c r="G664" s="66">
        <v>45768</v>
      </c>
    </row>
    <row r="665" spans="3:7" x14ac:dyDescent="0.3">
      <c r="C665"/>
      <c r="D665"/>
      <c r="F665" t="s">
        <v>1308</v>
      </c>
      <c r="G665" s="66">
        <v>45769</v>
      </c>
    </row>
    <row r="666" spans="3:7" x14ac:dyDescent="0.3">
      <c r="C666"/>
      <c r="D666"/>
      <c r="F666" t="s">
        <v>1309</v>
      </c>
      <c r="G666" s="66">
        <v>45770</v>
      </c>
    </row>
    <row r="667" spans="3:7" x14ac:dyDescent="0.3">
      <c r="C667"/>
      <c r="D667"/>
      <c r="F667" t="s">
        <v>1310</v>
      </c>
      <c r="G667" s="66">
        <v>45771</v>
      </c>
    </row>
    <row r="668" spans="3:7" x14ac:dyDescent="0.3">
      <c r="C668"/>
      <c r="D668"/>
      <c r="F668" t="s">
        <v>1311</v>
      </c>
      <c r="G668" s="66">
        <v>45772</v>
      </c>
    </row>
    <row r="669" spans="3:7" x14ac:dyDescent="0.3">
      <c r="C669"/>
      <c r="D669"/>
      <c r="F669" t="s">
        <v>1312</v>
      </c>
      <c r="G669" s="66">
        <v>45773</v>
      </c>
    </row>
    <row r="670" spans="3:7" x14ac:dyDescent="0.3">
      <c r="C670"/>
      <c r="D670"/>
      <c r="F670" t="s">
        <v>1313</v>
      </c>
      <c r="G670" s="66">
        <v>45774</v>
      </c>
    </row>
    <row r="671" spans="3:7" x14ac:dyDescent="0.3">
      <c r="C671"/>
      <c r="D671"/>
      <c r="F671" t="s">
        <v>1314</v>
      </c>
      <c r="G671" s="66">
        <v>45775</v>
      </c>
    </row>
    <row r="672" spans="3:7" x14ac:dyDescent="0.3">
      <c r="C672"/>
      <c r="D672"/>
      <c r="F672" t="s">
        <v>1315</v>
      </c>
      <c r="G672" s="66">
        <v>45776</v>
      </c>
    </row>
    <row r="673" spans="3:7" x14ac:dyDescent="0.3">
      <c r="C673"/>
      <c r="D673"/>
      <c r="F673" t="s">
        <v>1316</v>
      </c>
      <c r="G673" s="66">
        <v>45777</v>
      </c>
    </row>
    <row r="674" spans="3:7" x14ac:dyDescent="0.3">
      <c r="C674"/>
      <c r="D674"/>
      <c r="F674" t="s">
        <v>1317</v>
      </c>
      <c r="G674" s="66">
        <v>45778</v>
      </c>
    </row>
    <row r="675" spans="3:7" x14ac:dyDescent="0.3">
      <c r="C675"/>
      <c r="D675"/>
      <c r="F675" t="s">
        <v>1318</v>
      </c>
      <c r="G675" s="66">
        <v>45779</v>
      </c>
    </row>
    <row r="676" spans="3:7" x14ac:dyDescent="0.3">
      <c r="C676"/>
      <c r="D676"/>
      <c r="F676" t="s">
        <v>1319</v>
      </c>
      <c r="G676" s="66">
        <v>45780</v>
      </c>
    </row>
    <row r="677" spans="3:7" x14ac:dyDescent="0.3">
      <c r="C677"/>
      <c r="D677"/>
      <c r="F677" t="s">
        <v>1320</v>
      </c>
      <c r="G677" s="66">
        <v>45781</v>
      </c>
    </row>
    <row r="678" spans="3:7" x14ac:dyDescent="0.3">
      <c r="C678"/>
      <c r="D678"/>
      <c r="F678" t="s">
        <v>1321</v>
      </c>
      <c r="G678" s="66">
        <v>45782</v>
      </c>
    </row>
    <row r="679" spans="3:7" x14ac:dyDescent="0.3">
      <c r="C679"/>
      <c r="D679"/>
      <c r="F679" t="s">
        <v>1322</v>
      </c>
      <c r="G679" s="66">
        <v>45783</v>
      </c>
    </row>
    <row r="680" spans="3:7" x14ac:dyDescent="0.3">
      <c r="C680"/>
      <c r="D680"/>
      <c r="F680" t="s">
        <v>1323</v>
      </c>
      <c r="G680" s="66">
        <v>45784</v>
      </c>
    </row>
    <row r="681" spans="3:7" x14ac:dyDescent="0.3">
      <c r="C681"/>
      <c r="D681"/>
      <c r="F681" t="s">
        <v>1324</v>
      </c>
      <c r="G681" s="66">
        <v>45785</v>
      </c>
    </row>
    <row r="682" spans="3:7" x14ac:dyDescent="0.3">
      <c r="C682"/>
      <c r="D682"/>
      <c r="F682" t="s">
        <v>1325</v>
      </c>
      <c r="G682" s="66">
        <v>45786</v>
      </c>
    </row>
    <row r="683" spans="3:7" x14ac:dyDescent="0.3">
      <c r="C683"/>
      <c r="D683"/>
      <c r="F683" t="s">
        <v>1326</v>
      </c>
      <c r="G683" s="66">
        <v>45787</v>
      </c>
    </row>
    <row r="684" spans="3:7" x14ac:dyDescent="0.3">
      <c r="C684"/>
      <c r="D684"/>
      <c r="F684" t="s">
        <v>1327</v>
      </c>
      <c r="G684" s="66">
        <v>45788</v>
      </c>
    </row>
    <row r="685" spans="3:7" x14ac:dyDescent="0.3">
      <c r="C685"/>
      <c r="D685"/>
      <c r="F685" t="s">
        <v>1328</v>
      </c>
      <c r="G685" s="66">
        <v>45789</v>
      </c>
    </row>
    <row r="686" spans="3:7" x14ac:dyDescent="0.3">
      <c r="C686"/>
      <c r="D686"/>
      <c r="F686" t="s">
        <v>1329</v>
      </c>
      <c r="G686" s="66">
        <v>45790</v>
      </c>
    </row>
    <row r="687" spans="3:7" x14ac:dyDescent="0.3">
      <c r="C687"/>
      <c r="D687"/>
      <c r="F687" t="s">
        <v>1330</v>
      </c>
      <c r="G687" s="66">
        <v>45791</v>
      </c>
    </row>
    <row r="688" spans="3:7" x14ac:dyDescent="0.3">
      <c r="C688"/>
      <c r="D688"/>
      <c r="F688" t="s">
        <v>1331</v>
      </c>
      <c r="G688" s="66">
        <v>45792</v>
      </c>
    </row>
    <row r="689" spans="3:7" x14ac:dyDescent="0.3">
      <c r="C689"/>
      <c r="D689"/>
      <c r="F689" t="s">
        <v>1332</v>
      </c>
      <c r="G689" s="66">
        <v>45793</v>
      </c>
    </row>
    <row r="690" spans="3:7" x14ac:dyDescent="0.3">
      <c r="C690"/>
      <c r="D690"/>
      <c r="F690" t="s">
        <v>1333</v>
      </c>
      <c r="G690" s="66">
        <v>45794</v>
      </c>
    </row>
    <row r="691" spans="3:7" x14ac:dyDescent="0.3">
      <c r="C691"/>
      <c r="D691"/>
      <c r="F691" t="s">
        <v>1334</v>
      </c>
      <c r="G691" s="66">
        <v>45795</v>
      </c>
    </row>
    <row r="692" spans="3:7" x14ac:dyDescent="0.3">
      <c r="C692"/>
      <c r="D692"/>
      <c r="F692" t="s">
        <v>1335</v>
      </c>
      <c r="G692" s="66">
        <v>45796</v>
      </c>
    </row>
    <row r="693" spans="3:7" x14ac:dyDescent="0.3">
      <c r="C693"/>
      <c r="D693"/>
      <c r="F693" t="s">
        <v>1336</v>
      </c>
      <c r="G693" s="66">
        <v>45797</v>
      </c>
    </row>
    <row r="694" spans="3:7" x14ac:dyDescent="0.3">
      <c r="C694"/>
      <c r="D694"/>
      <c r="F694" t="s">
        <v>1337</v>
      </c>
      <c r="G694" s="66">
        <v>45798</v>
      </c>
    </row>
    <row r="695" spans="3:7" x14ac:dyDescent="0.3">
      <c r="C695"/>
      <c r="D695"/>
      <c r="F695" t="s">
        <v>1338</v>
      </c>
      <c r="G695" s="66">
        <v>45799</v>
      </c>
    </row>
    <row r="696" spans="3:7" x14ac:dyDescent="0.3">
      <c r="C696"/>
      <c r="D696"/>
      <c r="F696" t="s">
        <v>1339</v>
      </c>
      <c r="G696" s="66">
        <v>45800</v>
      </c>
    </row>
    <row r="697" spans="3:7" x14ac:dyDescent="0.3">
      <c r="C697"/>
      <c r="D697"/>
      <c r="F697" t="s">
        <v>1340</v>
      </c>
      <c r="G697" s="66">
        <v>45801</v>
      </c>
    </row>
    <row r="698" spans="3:7" x14ac:dyDescent="0.3">
      <c r="C698"/>
      <c r="D698"/>
      <c r="F698" t="s">
        <v>1341</v>
      </c>
      <c r="G698" s="66">
        <v>45802</v>
      </c>
    </row>
    <row r="699" spans="3:7" x14ac:dyDescent="0.3">
      <c r="C699"/>
      <c r="D699"/>
      <c r="F699" t="s">
        <v>1342</v>
      </c>
      <c r="G699" s="66">
        <v>45803</v>
      </c>
    </row>
    <row r="700" spans="3:7" x14ac:dyDescent="0.3">
      <c r="C700"/>
      <c r="D700"/>
      <c r="F700" t="s">
        <v>1343</v>
      </c>
      <c r="G700" s="66">
        <v>45804</v>
      </c>
    </row>
    <row r="701" spans="3:7" x14ac:dyDescent="0.3">
      <c r="C701"/>
      <c r="D701"/>
      <c r="F701" t="s">
        <v>1344</v>
      </c>
      <c r="G701" s="66">
        <v>45805</v>
      </c>
    </row>
    <row r="702" spans="3:7" x14ac:dyDescent="0.3">
      <c r="C702"/>
      <c r="D702"/>
      <c r="F702" t="s">
        <v>1345</v>
      </c>
      <c r="G702" s="66">
        <v>45806</v>
      </c>
    </row>
    <row r="703" spans="3:7" x14ac:dyDescent="0.3">
      <c r="C703"/>
      <c r="D703"/>
      <c r="F703" t="s">
        <v>1346</v>
      </c>
      <c r="G703" s="66">
        <v>45807</v>
      </c>
    </row>
    <row r="704" spans="3:7" x14ac:dyDescent="0.3">
      <c r="C704"/>
      <c r="D704"/>
      <c r="F704" t="s">
        <v>1347</v>
      </c>
      <c r="G704" s="66">
        <v>45808</v>
      </c>
    </row>
    <row r="705" spans="3:7" x14ac:dyDescent="0.3">
      <c r="C705"/>
      <c r="D705"/>
      <c r="F705" t="s">
        <v>1348</v>
      </c>
      <c r="G705" s="66">
        <v>45809</v>
      </c>
    </row>
    <row r="706" spans="3:7" x14ac:dyDescent="0.3">
      <c r="C706"/>
      <c r="D706"/>
      <c r="F706" t="s">
        <v>1349</v>
      </c>
      <c r="G706" s="66">
        <v>45810</v>
      </c>
    </row>
    <row r="707" spans="3:7" x14ac:dyDescent="0.3">
      <c r="C707"/>
      <c r="D707"/>
      <c r="F707" t="s">
        <v>1350</v>
      </c>
      <c r="G707" s="66">
        <v>45811</v>
      </c>
    </row>
    <row r="708" spans="3:7" x14ac:dyDescent="0.3">
      <c r="C708"/>
      <c r="D708"/>
      <c r="F708" t="s">
        <v>1351</v>
      </c>
      <c r="G708" s="66">
        <v>45812</v>
      </c>
    </row>
    <row r="709" spans="3:7" x14ac:dyDescent="0.3">
      <c r="C709"/>
      <c r="D709"/>
      <c r="F709" t="s">
        <v>1352</v>
      </c>
      <c r="G709" s="66">
        <v>45813</v>
      </c>
    </row>
    <row r="710" spans="3:7" x14ac:dyDescent="0.3">
      <c r="C710"/>
      <c r="D710"/>
      <c r="F710" t="s">
        <v>1353</v>
      </c>
      <c r="G710" s="66">
        <v>45814</v>
      </c>
    </row>
    <row r="711" spans="3:7" x14ac:dyDescent="0.3">
      <c r="C711"/>
      <c r="D711"/>
      <c r="F711" t="s">
        <v>1354</v>
      </c>
      <c r="G711" s="66">
        <v>45815</v>
      </c>
    </row>
    <row r="712" spans="3:7" x14ac:dyDescent="0.3">
      <c r="C712"/>
      <c r="D712"/>
      <c r="F712" t="s">
        <v>1355</v>
      </c>
      <c r="G712" s="66">
        <v>45816</v>
      </c>
    </row>
    <row r="713" spans="3:7" x14ac:dyDescent="0.3">
      <c r="C713"/>
      <c r="D713"/>
      <c r="F713" t="s">
        <v>1356</v>
      </c>
      <c r="G713" s="66">
        <v>45817</v>
      </c>
    </row>
    <row r="714" spans="3:7" x14ac:dyDescent="0.3">
      <c r="C714"/>
      <c r="D714"/>
      <c r="F714" t="s">
        <v>115</v>
      </c>
      <c r="G714" s="66">
        <v>45818</v>
      </c>
    </row>
    <row r="715" spans="3:7" x14ac:dyDescent="0.3">
      <c r="C715"/>
      <c r="D715"/>
      <c r="F715" t="s">
        <v>1357</v>
      </c>
      <c r="G715" s="66">
        <v>45819</v>
      </c>
    </row>
    <row r="716" spans="3:7" x14ac:dyDescent="0.3">
      <c r="C716"/>
      <c r="D716"/>
      <c r="F716" t="s">
        <v>1358</v>
      </c>
      <c r="G716" s="66">
        <v>45820</v>
      </c>
    </row>
    <row r="717" spans="3:7" x14ac:dyDescent="0.3">
      <c r="C717"/>
      <c r="D717"/>
      <c r="F717" t="s">
        <v>1359</v>
      </c>
      <c r="G717" s="66">
        <v>45821</v>
      </c>
    </row>
    <row r="718" spans="3:7" x14ac:dyDescent="0.3">
      <c r="C718"/>
      <c r="D718"/>
      <c r="F718" t="s">
        <v>1360</v>
      </c>
      <c r="G718" s="66">
        <v>45822</v>
      </c>
    </row>
    <row r="719" spans="3:7" x14ac:dyDescent="0.3">
      <c r="C719"/>
      <c r="D719"/>
      <c r="F719" t="s">
        <v>1361</v>
      </c>
      <c r="G719" s="66">
        <v>45823</v>
      </c>
    </row>
    <row r="720" spans="3:7" x14ac:dyDescent="0.3">
      <c r="C720"/>
      <c r="D720"/>
      <c r="F720" t="s">
        <v>1362</v>
      </c>
      <c r="G720" s="66">
        <v>45824</v>
      </c>
    </row>
    <row r="721" spans="3:7" x14ac:dyDescent="0.3">
      <c r="C721"/>
      <c r="D721"/>
      <c r="F721" t="s">
        <v>1363</v>
      </c>
      <c r="G721" s="66">
        <v>45825</v>
      </c>
    </row>
    <row r="722" spans="3:7" x14ac:dyDescent="0.3">
      <c r="C722"/>
      <c r="D722"/>
      <c r="F722" t="s">
        <v>1364</v>
      </c>
      <c r="G722" s="66">
        <v>45826</v>
      </c>
    </row>
    <row r="723" spans="3:7" x14ac:dyDescent="0.3">
      <c r="C723"/>
      <c r="D723"/>
      <c r="F723" t="s">
        <v>1365</v>
      </c>
      <c r="G723" s="66">
        <v>45827</v>
      </c>
    </row>
    <row r="724" spans="3:7" x14ac:dyDescent="0.3">
      <c r="C724"/>
      <c r="D724"/>
      <c r="F724" t="s">
        <v>1366</v>
      </c>
      <c r="G724" s="66">
        <v>45828</v>
      </c>
    </row>
    <row r="725" spans="3:7" x14ac:dyDescent="0.3">
      <c r="C725"/>
      <c r="D725"/>
      <c r="F725" t="s">
        <v>1367</v>
      </c>
      <c r="G725" s="66">
        <v>45829</v>
      </c>
    </row>
    <row r="726" spans="3:7" x14ac:dyDescent="0.3">
      <c r="C726"/>
      <c r="D726"/>
      <c r="F726" t="s">
        <v>1368</v>
      </c>
      <c r="G726" s="66">
        <v>45830</v>
      </c>
    </row>
    <row r="727" spans="3:7" x14ac:dyDescent="0.3">
      <c r="C727"/>
      <c r="D727"/>
      <c r="F727" t="s">
        <v>1369</v>
      </c>
      <c r="G727" s="66">
        <v>45831</v>
      </c>
    </row>
    <row r="728" spans="3:7" x14ac:dyDescent="0.3">
      <c r="C728"/>
      <c r="D728"/>
      <c r="F728" t="s">
        <v>1370</v>
      </c>
      <c r="G728" s="66">
        <v>45832</v>
      </c>
    </row>
    <row r="729" spans="3:7" x14ac:dyDescent="0.3">
      <c r="C729"/>
      <c r="D729"/>
      <c r="F729" t="s">
        <v>1371</v>
      </c>
      <c r="G729" s="66">
        <v>45833</v>
      </c>
    </row>
    <row r="730" spans="3:7" x14ac:dyDescent="0.3">
      <c r="C730"/>
      <c r="D730"/>
      <c r="F730" t="s">
        <v>1372</v>
      </c>
      <c r="G730" s="66">
        <v>45834</v>
      </c>
    </row>
    <row r="731" spans="3:7" x14ac:dyDescent="0.3">
      <c r="C731"/>
      <c r="D731"/>
      <c r="F731" t="s">
        <v>1373</v>
      </c>
      <c r="G731" s="66">
        <v>45835</v>
      </c>
    </row>
    <row r="732" spans="3:7" x14ac:dyDescent="0.3">
      <c r="C732"/>
      <c r="D732"/>
      <c r="F732" t="s">
        <v>1374</v>
      </c>
      <c r="G732" s="66">
        <v>45836</v>
      </c>
    </row>
    <row r="733" spans="3:7" x14ac:dyDescent="0.3">
      <c r="C733"/>
      <c r="D733"/>
      <c r="F733" t="s">
        <v>1375</v>
      </c>
      <c r="G733" s="66">
        <v>45837</v>
      </c>
    </row>
    <row r="734" spans="3:7" x14ac:dyDescent="0.3">
      <c r="C734"/>
      <c r="D734"/>
      <c r="F734" t="s">
        <v>1376</v>
      </c>
      <c r="G734" s="66">
        <v>45838</v>
      </c>
    </row>
    <row r="735" spans="3:7" x14ac:dyDescent="0.3">
      <c r="C735"/>
      <c r="D735"/>
      <c r="F735" t="s">
        <v>1377</v>
      </c>
      <c r="G735"/>
    </row>
    <row r="736" spans="3:7" x14ac:dyDescent="0.3">
      <c r="C736"/>
      <c r="D736"/>
      <c r="F736" t="s">
        <v>1378</v>
      </c>
      <c r="G736"/>
    </row>
    <row r="737" spans="6:6" customFormat="1" x14ac:dyDescent="0.3">
      <c r="F737" t="s">
        <v>1379</v>
      </c>
    </row>
    <row r="738" spans="6:6" customFormat="1" x14ac:dyDescent="0.3">
      <c r="F738" t="s">
        <v>1380</v>
      </c>
    </row>
    <row r="739" spans="6:6" customFormat="1" x14ac:dyDescent="0.3">
      <c r="F739" t="s">
        <v>1381</v>
      </c>
    </row>
    <row r="740" spans="6:6" customFormat="1" x14ac:dyDescent="0.3">
      <c r="F740" t="s">
        <v>1382</v>
      </c>
    </row>
    <row r="741" spans="6:6" customFormat="1" x14ac:dyDescent="0.3">
      <c r="F741" t="s">
        <v>1383</v>
      </c>
    </row>
    <row r="742" spans="6:6" customFormat="1" x14ac:dyDescent="0.3">
      <c r="F742" t="s">
        <v>1384</v>
      </c>
    </row>
    <row r="743" spans="6:6" customFormat="1" x14ac:dyDescent="0.3">
      <c r="F743" t="s">
        <v>1385</v>
      </c>
    </row>
    <row r="744" spans="6:6" customFormat="1" x14ac:dyDescent="0.3">
      <c r="F744" t="s">
        <v>1386</v>
      </c>
    </row>
    <row r="745" spans="6:6" customFormat="1" x14ac:dyDescent="0.3">
      <c r="F745" t="s">
        <v>1387</v>
      </c>
    </row>
    <row r="746" spans="6:6" customFormat="1" x14ac:dyDescent="0.3">
      <c r="F746" t="s">
        <v>1388</v>
      </c>
    </row>
    <row r="747" spans="6:6" customFormat="1" x14ac:dyDescent="0.3">
      <c r="F747" t="s">
        <v>1389</v>
      </c>
    </row>
    <row r="748" spans="6:6" customFormat="1" x14ac:dyDescent="0.3">
      <c r="F748" t="s">
        <v>1390</v>
      </c>
    </row>
    <row r="749" spans="6:6" customFormat="1" x14ac:dyDescent="0.3">
      <c r="F749" t="s">
        <v>1391</v>
      </c>
    </row>
    <row r="750" spans="6:6" customFormat="1" x14ac:dyDescent="0.3">
      <c r="F750" t="s">
        <v>1392</v>
      </c>
    </row>
    <row r="751" spans="6:6" customFormat="1" x14ac:dyDescent="0.3">
      <c r="F751" t="s">
        <v>1393</v>
      </c>
    </row>
    <row r="752" spans="6:6" customFormat="1" x14ac:dyDescent="0.3">
      <c r="F752" t="s">
        <v>1394</v>
      </c>
    </row>
    <row r="753" spans="3:7" x14ac:dyDescent="0.3">
      <c r="C753"/>
      <c r="D753"/>
      <c r="F753" t="s">
        <v>1395</v>
      </c>
      <c r="G753"/>
    </row>
    <row r="754" spans="3:7" x14ac:dyDescent="0.3">
      <c r="C754"/>
      <c r="D754"/>
      <c r="F754" t="s">
        <v>1396</v>
      </c>
      <c r="G754"/>
    </row>
    <row r="755" spans="3:7" x14ac:dyDescent="0.3">
      <c r="C755"/>
      <c r="D755"/>
      <c r="F755" t="s">
        <v>1397</v>
      </c>
      <c r="G755"/>
    </row>
    <row r="756" spans="3:7" x14ac:dyDescent="0.3">
      <c r="C756"/>
      <c r="D756"/>
      <c r="F756" t="s">
        <v>1398</v>
      </c>
      <c r="G756"/>
    </row>
    <row r="757" spans="3:7" x14ac:dyDescent="0.3">
      <c r="C757"/>
      <c r="D757"/>
      <c r="F757" t="s">
        <v>1399</v>
      </c>
      <c r="G757"/>
    </row>
    <row r="758" spans="3:7" x14ac:dyDescent="0.3">
      <c r="C758"/>
      <c r="D758"/>
      <c r="F758" t="s">
        <v>1400</v>
      </c>
      <c r="G758"/>
    </row>
    <row r="759" spans="3:7" x14ac:dyDescent="0.3">
      <c r="C759"/>
      <c r="D759"/>
      <c r="F759" t="s">
        <v>1401</v>
      </c>
      <c r="G759"/>
    </row>
    <row r="760" spans="3:7" x14ac:dyDescent="0.3">
      <c r="C760"/>
      <c r="D760"/>
      <c r="F760" t="s">
        <v>1402</v>
      </c>
      <c r="G760"/>
    </row>
    <row r="761" spans="3:7" x14ac:dyDescent="0.3">
      <c r="C761"/>
      <c r="D761"/>
      <c r="F761" t="s">
        <v>1403</v>
      </c>
      <c r="G761"/>
    </row>
    <row r="762" spans="3:7" x14ac:dyDescent="0.3">
      <c r="C762"/>
      <c r="D762"/>
      <c r="F762" t="s">
        <v>1404</v>
      </c>
      <c r="G762"/>
    </row>
    <row r="763" spans="3:7" x14ac:dyDescent="0.3">
      <c r="C763"/>
      <c r="D763"/>
      <c r="F763" t="s">
        <v>1405</v>
      </c>
      <c r="G763"/>
    </row>
    <row r="764" spans="3:7" x14ac:dyDescent="0.3">
      <c r="C764"/>
      <c r="D764"/>
      <c r="F764" t="s">
        <v>1406</v>
      </c>
      <c r="G764"/>
    </row>
    <row r="765" spans="3:7" x14ac:dyDescent="0.3">
      <c r="C765"/>
      <c r="D765"/>
      <c r="F765" t="s">
        <v>1407</v>
      </c>
      <c r="G765"/>
    </row>
    <row r="766" spans="3:7" x14ac:dyDescent="0.3">
      <c r="C766"/>
      <c r="D766"/>
      <c r="F766" t="s">
        <v>1408</v>
      </c>
      <c r="G766"/>
    </row>
    <row r="767" spans="3:7" x14ac:dyDescent="0.3">
      <c r="C767"/>
      <c r="D767"/>
      <c r="F767" t="s">
        <v>1409</v>
      </c>
      <c r="G767"/>
    </row>
    <row r="768" spans="3:7" x14ac:dyDescent="0.3">
      <c r="F768" s="127">
        <v>0</v>
      </c>
    </row>
    <row r="769" spans="6:6" x14ac:dyDescent="0.3">
      <c r="F769" s="127">
        <v>1.0416666666666666E-2</v>
      </c>
    </row>
    <row r="770" spans="6:6" x14ac:dyDescent="0.3">
      <c r="F770" s="127">
        <v>2.0833333333333332E-2</v>
      </c>
    </row>
    <row r="771" spans="6:6" x14ac:dyDescent="0.3">
      <c r="F771" s="127">
        <v>3.125E-2</v>
      </c>
    </row>
  </sheetData>
  <phoneticPr fontId="14" type="noConversion"/>
  <pageMargins left="0.7" right="0.7" top="0.75" bottom="0.75" header="0.3" footer="0.3"/>
  <tableParts count="2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N a h o W Y Z U q H O k A A A A 9 g A A A B I A H A B D b 2 5 m a W c v U G F j a 2 F n Z S 5 4 b W w g o h g A K K A U A A A A A A A A A A A A A A A A A A A A A A A A A A A A h Y 9 N D o I w G E S v Q r q n P 2 C i k o + y c C u J C d G 4 b W q F R i i G F s v d X H g k r y B G U X c u 5 8 1 b z N y v N 8 i G p g 4 u q r O 6 N S l i m K J A G d k e t C l T 1 L t j u E A Z h 4 2 Q J 1 G q Y J S N T Q Z 7 S F H l 3 D k h x H u P f Y z b r i Q R p Y z s 8 3 U h K 9 U I 9 J H 1 f z n U x j p h p E I c d q 8 x P M I s n m E 2 X 2 I K Z I K Q a / M V o n H v s / 2 B s O p r 1 3 e K K x N u C y B T B P L + w B 9 Q S w M E F A A C A A g A N a h o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W o a F k o i k e 4 D g A A A B E A A A A T A B w A R m 9 y b X V s Y X M v U 2 V j d G l v b j E u b S C i G A A o o B Q A A A A A A A A A A A A A A A A A A A A A A A A A A A A r T k 0 u y c z P U w i G 0 I b W A F B L A Q I t A B Q A A g A I A D W o a F m G V K h z p A A A A P Y A A A A S A A A A A A A A A A A A A A A A A A A A A A B D b 2 5 m a W c v U G F j a 2 F n Z S 5 4 b W x Q S w E C L Q A U A A I A C A A 1 q G h Z D 8 r p q 6 Q A A A D p A A A A E w A A A A A A A A A A A A A A A A D w A A A A W 0 N v b n R l b n R f V H l w Z X N d L n h t b F B L A Q I t A B Q A A g A I A D W o a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V 4 R M N 1 X h j T q / r o 6 t p l W s d A A A A A A I A A A A A A B B m A A A A A Q A A I A A A A B X 3 j p B o m a j 5 2 Y / 6 8 q 5 f G d N 6 D 4 v R d n S e P Y H R 7 5 G U Z 0 r e A A A A A A 6 A A A A A A g A A I A A A A H 6 a j U q O 9 2 3 v U l s z r E 0 9 x C f 5 d u A K F 1 S F I j h e r 6 n H Q m 9 7 U A A A A N a B p 5 k I Y o Q 9 P e R i y N 4 r J l 5 L q V w 0 C v 3 8 8 d n i I L g H k Y l r h 6 v M I c l o h d n u r S L h u g k 1 L 7 R W / Q c j v d l k s 4 m / N W F W 1 c d i x 5 r w 9 y y h 8 J 6 9 g r j K n y H H Q A A A A H L f w G / m T u P d E 6 6 3 n z D k p b s M e 7 d c M 1 n F X m W L E f 4 e 5 2 w 3 z T s 9 4 J 0 S f 6 Z D O r t n h 7 l / y n C o w Q u 5 8 4 n G 9 c V g Y B t 7 M s k = < / D a t a M a s h u p > 
</file>

<file path=customXml/itemProps1.xml><?xml version="1.0" encoding="utf-8"?>
<ds:datastoreItem xmlns:ds="http://schemas.openxmlformats.org/officeDocument/2006/customXml" ds:itemID="{B60C31F0-BF40-4DF1-B3F3-639955CF0AD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Advanced Checklist</vt:lpstr>
      <vt:lpstr>Crib Sheet</vt:lpstr>
      <vt:lpstr>2024-2025</vt:lpstr>
      <vt:lpstr>Crib Sheet Data Lists</vt:lpstr>
      <vt:lpstr>Picklists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Tequila Brown</dc:creator>
  <cp:keywords/>
  <dc:description/>
  <cp:lastModifiedBy>eXcelerate Team</cp:lastModifiedBy>
  <cp:revision/>
  <dcterms:created xsi:type="dcterms:W3CDTF">2024-11-07T01:35:06Z</dcterms:created>
  <dcterms:modified xsi:type="dcterms:W3CDTF">2025-01-03T03:05:23Z</dcterms:modified>
  <cp:category/>
  <cp:contentStatus/>
</cp:coreProperties>
</file>